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11760" firstSheet="2" activeTab="2"/>
  </bookViews>
  <sheets>
    <sheet name="POAI" sheetId="1" state="hidden" r:id="rId1"/>
    <sheet name="Info Mensaje" sheetId="2" state="hidden" r:id="rId2"/>
    <sheet name="POAI 8,11,2016 DEFINITIVO " sheetId="3" r:id="rId3"/>
    <sheet name="CALCULOS DE CONTROL" sheetId="4" r:id="rId4"/>
    <sheet name="85%" sheetId="5" r:id="rId5"/>
    <sheet name="15%" sheetId="7" r:id="rId6"/>
    <sheet name="POAI 2017" sheetId="8" r:id="rId7"/>
  </sheets>
  <definedNames>
    <definedName name="_xlnm._FilterDatabase" localSheetId="6" hidden="1">'POAI 2017'!$B$3:$Q$38</definedName>
    <definedName name="_xlnm._FilterDatabase" localSheetId="2" hidden="1">'POAI 8,11,2016 DEFINITIVO '!$B$3:$Q$38</definedName>
    <definedName name="_xlnm.Print_Area" localSheetId="0">POAI!$A$1:$S$41</definedName>
    <definedName name="_xlnm.Print_Area" localSheetId="6">'POAI 2017'!$A$1:$R$43</definedName>
    <definedName name="_xlnm.Print_Area" localSheetId="2">'POAI 8,11,2016 DEFINITIVO '!$A$1:$R$43</definedName>
    <definedName name="_xlnm.Print_Titles" localSheetId="0">POAI!$1:3</definedName>
    <definedName name="_xlnm.Print_Titles" localSheetId="6">'POAI 2017'!$1:3</definedName>
    <definedName name="_xlnm.Print_Titles" localSheetId="2">'POAI 8,11,2016 DEFINITIVO '!$1:3</definedName>
  </definedNames>
  <calcPr calcId="145621"/>
</workbook>
</file>

<file path=xl/calcChain.xml><?xml version="1.0" encoding="utf-8"?>
<calcChain xmlns="http://schemas.openxmlformats.org/spreadsheetml/2006/main">
  <c r="F19" i="7" l="1"/>
  <c r="F18" i="7"/>
  <c r="F11" i="7"/>
  <c r="F10" i="7"/>
  <c r="F9" i="7"/>
  <c r="F16" i="7"/>
  <c r="M37" i="8" l="1"/>
  <c r="L37" i="8" s="1"/>
  <c r="N37" i="8" s="1"/>
  <c r="M35" i="8"/>
  <c r="L34" i="8"/>
  <c r="N34" i="8" s="1"/>
  <c r="L31" i="8"/>
  <c r="N31" i="8" s="1"/>
  <c r="L27" i="8"/>
  <c r="N27" i="8" s="1"/>
  <c r="L21" i="8"/>
  <c r="N21" i="8" s="1"/>
  <c r="L19" i="8"/>
  <c r="N19" i="8" s="1"/>
  <c r="L17" i="8"/>
  <c r="N17" i="8" s="1"/>
  <c r="M16" i="8"/>
  <c r="M40" i="8" s="1"/>
  <c r="L11" i="8"/>
  <c r="N11" i="8" s="1"/>
  <c r="L10" i="8"/>
  <c r="N10" i="8" s="1"/>
  <c r="L9" i="8"/>
  <c r="N9" i="8" s="1"/>
  <c r="L8" i="8"/>
  <c r="N8" i="8" s="1"/>
  <c r="L7" i="8"/>
  <c r="N7" i="8" s="1"/>
  <c r="L4" i="8"/>
  <c r="N4" i="8" s="1"/>
  <c r="L12" i="8" l="1"/>
  <c r="N12" i="8" s="1"/>
  <c r="N40" i="8" s="1"/>
  <c r="M37" i="3"/>
  <c r="L40" i="8" l="1"/>
  <c r="L42" i="8" s="1"/>
  <c r="F17" i="7"/>
  <c r="F15" i="7"/>
  <c r="F14" i="7"/>
  <c r="F13" i="7"/>
  <c r="F12" i="7"/>
  <c r="F7" i="7"/>
  <c r="F6" i="7"/>
  <c r="F5" i="7"/>
  <c r="F4" i="7"/>
  <c r="E8" i="7"/>
  <c r="E20" i="7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E21" i="5"/>
  <c r="C19" i="4"/>
  <c r="D15" i="4"/>
  <c r="D14" i="4"/>
  <c r="D13" i="4"/>
  <c r="D12" i="4"/>
  <c r="D10" i="4"/>
  <c r="D9" i="4"/>
  <c r="D8" i="4"/>
  <c r="D6" i="4"/>
  <c r="D5" i="4"/>
  <c r="D4" i="4"/>
  <c r="D3" i="4"/>
  <c r="M35" i="3"/>
  <c r="L34" i="3" s="1"/>
  <c r="N34" i="3" s="1"/>
  <c r="L37" i="3"/>
  <c r="N37" i="3" s="1"/>
  <c r="L31" i="3"/>
  <c r="N31" i="3" s="1"/>
  <c r="L27" i="3"/>
  <c r="N27" i="3" s="1"/>
  <c r="L21" i="3"/>
  <c r="N21" i="3" s="1"/>
  <c r="L19" i="3"/>
  <c r="N19" i="3" s="1"/>
  <c r="L17" i="3"/>
  <c r="N17" i="3" s="1"/>
  <c r="M16" i="3"/>
  <c r="L12" i="3" s="1"/>
  <c r="L11" i="3"/>
  <c r="N11" i="3" s="1"/>
  <c r="L10" i="3"/>
  <c r="N10" i="3" s="1"/>
  <c r="L9" i="3"/>
  <c r="N9" i="3" s="1"/>
  <c r="L8" i="3"/>
  <c r="N8" i="3" s="1"/>
  <c r="L7" i="3"/>
  <c r="N7" i="3" s="1"/>
  <c r="L4" i="3"/>
  <c r="N4" i="3" s="1"/>
  <c r="N41" i="2"/>
  <c r="M38" i="2"/>
  <c r="O35" i="2" s="1"/>
  <c r="L35" i="2"/>
  <c r="O32" i="2"/>
  <c r="L32" i="2"/>
  <c r="O28" i="2"/>
  <c r="L28" i="2"/>
  <c r="T24" i="2"/>
  <c r="O22" i="2"/>
  <c r="L22" i="2"/>
  <c r="T26" i="2" s="1"/>
  <c r="O20" i="2"/>
  <c r="L20" i="2"/>
  <c r="O18" i="2"/>
  <c r="L18" i="2"/>
  <c r="O19" i="2" s="1"/>
  <c r="O13" i="2"/>
  <c r="L13" i="2"/>
  <c r="O14" i="2" s="1"/>
  <c r="L12" i="2"/>
  <c r="L11" i="2"/>
  <c r="L10" i="2"/>
  <c r="O8" i="2"/>
  <c r="L8" i="2"/>
  <c r="O7" i="2" s="1"/>
  <c r="O5" i="2"/>
  <c r="O6" i="2" s="1"/>
  <c r="L5" i="2"/>
  <c r="M41" i="1"/>
  <c r="M43" i="1" s="1"/>
  <c r="N40" i="1"/>
  <c r="O34" i="1"/>
  <c r="O35" i="1" s="1"/>
  <c r="L34" i="1"/>
  <c r="O31" i="1"/>
  <c r="L31" i="1"/>
  <c r="O27" i="1"/>
  <c r="L27" i="1"/>
  <c r="O21" i="1"/>
  <c r="L21" i="1"/>
  <c r="O19" i="1"/>
  <c r="L19" i="1"/>
  <c r="O17" i="1"/>
  <c r="L17" i="1"/>
  <c r="O12" i="1"/>
  <c r="L12" i="1"/>
  <c r="L11" i="1"/>
  <c r="L10" i="1"/>
  <c r="L9" i="1"/>
  <c r="O7" i="1"/>
  <c r="L7" i="1"/>
  <c r="O6" i="1" s="1"/>
  <c r="O4" i="1"/>
  <c r="L4" i="1"/>
  <c r="M40" i="3" l="1"/>
  <c r="O33" i="2"/>
  <c r="F8" i="7"/>
  <c r="F20" i="7" s="1"/>
  <c r="M42" i="2"/>
  <c r="M43" i="2" s="1"/>
  <c r="O5" i="1"/>
  <c r="O13" i="1"/>
  <c r="O18" i="1"/>
  <c r="O22" i="1"/>
  <c r="O32" i="1"/>
  <c r="O29" i="2"/>
  <c r="T27" i="2"/>
  <c r="L41" i="1"/>
  <c r="L42" i="2"/>
  <c r="O8" i="1"/>
  <c r="O9" i="2"/>
  <c r="O23" i="2"/>
  <c r="O36" i="2"/>
  <c r="L40" i="1"/>
  <c r="O20" i="1"/>
  <c r="O28" i="1"/>
  <c r="L41" i="2"/>
  <c r="O21" i="2"/>
  <c r="L40" i="3"/>
  <c r="L42" i="3" s="1"/>
  <c r="F21" i="5"/>
  <c r="E16" i="4"/>
  <c r="E8" i="4"/>
  <c r="E18" i="4"/>
  <c r="E12" i="4"/>
  <c r="E7" i="4"/>
  <c r="E17" i="4"/>
  <c r="E11" i="4"/>
  <c r="E15" i="4"/>
  <c r="E9" i="4"/>
  <c r="E4" i="4"/>
  <c r="E13" i="4"/>
  <c r="E3" i="4"/>
  <c r="E5" i="4"/>
  <c r="E6" i="4"/>
  <c r="E10" i="4"/>
  <c r="E14" i="4"/>
  <c r="N12" i="3"/>
  <c r="N40" i="3" s="1"/>
  <c r="E19" i="4" l="1"/>
</calcChain>
</file>

<file path=xl/sharedStrings.xml><?xml version="1.0" encoding="utf-8"?>
<sst xmlns="http://schemas.openxmlformats.org/spreadsheetml/2006/main" count="1537" uniqueCount="300">
  <si>
    <t>PLAN DE DESARROLLO LOCAL: BOSA MEJOR PARA TODOS, INNOVADORA, EDUCADA Y COMPETITIVA</t>
  </si>
  <si>
    <t>Pilar/Eje</t>
  </si>
  <si>
    <t>Programa</t>
  </si>
  <si>
    <t>CÓDIGO PROYECTO</t>
  </si>
  <si>
    <t>PROYECTO</t>
  </si>
  <si>
    <t>No. Meta</t>
  </si>
  <si>
    <t>Meta Plan de Desarrollo Local</t>
  </si>
  <si>
    <t>Unidad de
Medida</t>
  </si>
  <si>
    <t>Indicador</t>
  </si>
  <si>
    <t>Tipo de
Meta</t>
  </si>
  <si>
    <t>Magnitud
Meta
2017</t>
  </si>
  <si>
    <t>PRESUPUESTO POR PROYECTO</t>
  </si>
  <si>
    <t>PRESUPUESTO 2017 TOMADOS DEL PDL</t>
  </si>
  <si>
    <t>PORCENTAJE PRESUPUESTAL</t>
  </si>
  <si>
    <t>LÍNEA DE INVERSIÓN</t>
  </si>
  <si>
    <t>CONCEPTO</t>
  </si>
  <si>
    <t>COMPONENTE</t>
  </si>
  <si>
    <t>Igualdad de
Calidad de Vida</t>
  </si>
  <si>
    <t>Desarrollo integral desde la gestación  hasta la adolescencia</t>
  </si>
  <si>
    <t>INFANCIA</t>
  </si>
  <si>
    <t>Adecuar 5 jardines infantiles con perspectiva de desarrollo integral para la primera infancia</t>
  </si>
  <si>
    <t>Jardines</t>
  </si>
  <si>
    <t>Jardines infantiles adecuados</t>
  </si>
  <si>
    <t>Suma</t>
  </si>
  <si>
    <t>Adecuación</t>
  </si>
  <si>
    <t>Dotación pedagógica y adecuación de jardines infantiles</t>
  </si>
  <si>
    <t>ADECUACIÓN DE ESPACIOS</t>
  </si>
  <si>
    <t>Dotar 20 jardines infantiles con perspectiva   de   desarrollo   integral para la primera infancia</t>
  </si>
  <si>
    <t>Jardines infantiles dotados</t>
  </si>
  <si>
    <t>Dotación</t>
  </si>
  <si>
    <t>DOTACIÓN</t>
  </si>
  <si>
    <t>Vincular 12000 personas en acciones de promoción del buen trato</t>
  </si>
  <si>
    <t>Personas</t>
  </si>
  <si>
    <t>Personas vinculadas a acciones de  promoción  del  buen  trato infantil</t>
  </si>
  <si>
    <t>Atención a población vulnerable.</t>
  </si>
  <si>
    <t>Prevención de violencia infantil y promoción del buen trato</t>
  </si>
  <si>
    <t>BUEN TRATO INFANTIL</t>
  </si>
  <si>
    <t>Igualdad   y   autonomía   para una Bogotá influyente</t>
  </si>
  <si>
    <t>APOYO ECONOMICO PERSONA MAYOR</t>
  </si>
  <si>
    <t>Apoyar anualmente a 4.670 Personas Mayores en situación de vulnerabilidad económica y social con el subsidio tipo C</t>
  </si>
  <si>
    <t>Personas  con  subsidio  tipo  C
beneficiadas</t>
  </si>
  <si>
    <t>Constante</t>
  </si>
  <si>
    <t>Subsidio C a persona mayor</t>
  </si>
  <si>
    <t>SUBSIDIO TIPO C</t>
  </si>
  <si>
    <t xml:space="preserve">AYUDAS TÉCNICAS </t>
  </si>
  <si>
    <t>Beneficiar 1.800 personas con ayudas técnicas no POS</t>
  </si>
  <si>
    <t>Personas      beneficiadas      con ayudas técnicas no POS</t>
  </si>
  <si>
    <t>Atención a población vulnerable</t>
  </si>
  <si>
    <t>Ayudas Técnicas a personas con discapacidad (no incluidas en el POS).</t>
  </si>
  <si>
    <t>AYUDAS TÉCNICAS</t>
  </si>
  <si>
    <t>Familias         protegidas         y adaptadas al cambio climático</t>
  </si>
  <si>
    <t>OBRAS DE MITIGACIÓN</t>
  </si>
  <si>
    <t>Realizar 4  obras de gestión del riesgo a través de estrategias preventivas y de migración</t>
  </si>
  <si>
    <t>Obras</t>
  </si>
  <si>
    <t>Obras  de  mitigación  de  riesgo realizadas</t>
  </si>
  <si>
    <t>Obras prioritarias de mitigación o prevención de riesgo.</t>
  </si>
  <si>
    <t>Obras de intervención de puntos críticos identificados con problemas de inundación, deslizamiento y remoción en masa.</t>
  </si>
  <si>
    <t>Inclusión   educativa   para   la equidad</t>
  </si>
  <si>
    <t>DOTACIÓN COLEGIOS</t>
  </si>
  <si>
    <t>Dotar 28 colegios con material pedagógico con énfasis prioritariamente en la política educativa Bogotá Bilingüe</t>
  </si>
  <si>
    <t>Colegios</t>
  </si>
  <si>
    <t>IED     dotados     con     material pedagógico</t>
  </si>
  <si>
    <t>Dotación pedagógica a colegios</t>
  </si>
  <si>
    <t>Acceso    con    calidad    a    la educación superior</t>
  </si>
  <si>
    <t xml:space="preserve">EDUCACIÓN PARA TODOS </t>
  </si>
  <si>
    <t>Formar 50 personas en hoteleria y turismo y/o ecoturismo y/o comunicación y/o mercadeo y/o publicidad y/o administración e inglés, como parte del proyecto estratégico de recuperación histórica y promoción de la localidad de Bosa</t>
  </si>
  <si>
    <t>Jóvenes</t>
  </si>
  <si>
    <t>Proyecto estratégico 1 (Jóvenes formados en hoteleria y turismo e inglés)</t>
  </si>
  <si>
    <t>Formación</t>
  </si>
  <si>
    <t>Construcción de comunidad</t>
  </si>
  <si>
    <t>Mejores   oportunidades  para el desarrollo a través de la cultura, la recreación y el deporte</t>
  </si>
  <si>
    <t xml:space="preserve">CULTURA ARTE Y DEPORTE </t>
  </si>
  <si>
    <t>Realizar    48    eventos    artísticos    y culturales.</t>
  </si>
  <si>
    <t>Eventos</t>
  </si>
  <si>
    <t>Eventos  artísticos  y  culturales realizados</t>
  </si>
  <si>
    <t>Eventos artísticos, culturales y deportivos</t>
  </si>
  <si>
    <t>Eventos artísticos, culturales y deportivos.</t>
  </si>
  <si>
    <t>EVENTOS CULTURALES Y ARTISTICOS</t>
  </si>
  <si>
    <t>Capacitar 1000 personas a través de escuelas de formación artística y cultural.</t>
  </si>
  <si>
    <t>Personas vinculadas a procesos de formación artística y cultural</t>
  </si>
  <si>
    <t>Procesos de formación artística, cultural y deportiva.</t>
  </si>
  <si>
    <t>PROCESOS DE FORMACIÓN ARTÍSTICA Y CULTURAL</t>
  </si>
  <si>
    <t>Capacitar 150 personas anualmente a través de escuelas de formación musical.</t>
  </si>
  <si>
    <t>Realizar 28 eventos de recreación y deporte.</t>
  </si>
  <si>
    <t>Eventos      de      recreación     y deporte realizados</t>
  </si>
  <si>
    <t>EVENTOS RECREATIVOS Y DEPORTIVOS</t>
  </si>
  <si>
    <t>Vincular 1030  personas  en procesos de formación deportiva</t>
  </si>
  <si>
    <t>Personas vinculadas a procesos de formación deportiva</t>
  </si>
  <si>
    <t>Suma /
constante</t>
  </si>
  <si>
    <t>PROCESOS DE FORMACIÓN DEPORTIVA</t>
  </si>
  <si>
    <t>Democracia urbana</t>
  </si>
  <si>
    <t>Recuperación, incorporación, vida urbana y control de la ilegalidad</t>
  </si>
  <si>
    <t>LEGALIZACIÓN Y TITULACIÓN</t>
  </si>
  <si>
    <t>Asesorar 1.000 personas en temas de legalización de barrios y titulación de predios.</t>
  </si>
  <si>
    <t>Personas  asesoradas  en temas de legalización de barrios y titulación de predios</t>
  </si>
  <si>
    <t>Inspección, vigilancia y control - IVC.</t>
  </si>
  <si>
    <t>Asesoría para legalización de barrios y titulación de predios</t>
  </si>
  <si>
    <t>DEMANDAS DE TITULACIÓN</t>
  </si>
  <si>
    <t>Realizar  6 estudios preliminares para la regularización urbanística levantamiento topográficos  a asentamientos de origen informal previamente legalizados y priorizados en los territorios diagnosticados por la SDHT</t>
  </si>
  <si>
    <t>Estudios   preliminares   para  la regularización urbanística</t>
  </si>
  <si>
    <t>ESTUDIOS DE REGULARIZACIÓN</t>
  </si>
  <si>
    <t>Espacio  público,  derecho  de todos</t>
  </si>
  <si>
    <t>PARQUES</t>
  </si>
  <si>
    <t>Construir 10 parques vecinales y/o de bolsillo.</t>
  </si>
  <si>
    <t>Parques</t>
  </si>
  <si>
    <t>Parques     vecinales     y/o     de bolsillo construidos</t>
  </si>
  <si>
    <t>Parques.</t>
  </si>
  <si>
    <t>Construcción, mantenimiento y dotación de parques vecinales y/o de bolsillo.</t>
  </si>
  <si>
    <t>CONSTRUCCIÓN DE PARQUES</t>
  </si>
  <si>
    <t>Intervenir  80  parques  vecinales  y/o de bolsillo</t>
  </si>
  <si>
    <t>Parques     vecinales     y/o     de bolsillo intervenidos</t>
  </si>
  <si>
    <t>INTERVENCIÓN DE PARQUES</t>
  </si>
  <si>
    <t>Mejor movilidad para todos</t>
  </si>
  <si>
    <t xml:space="preserve">MALLA VIAL </t>
  </si>
  <si>
    <t>Construir  8  Km/carril  de  malla  vial local local</t>
  </si>
  <si>
    <t>Malla vial</t>
  </si>
  <si>
    <t>Km/carril   de   malla   vial   local construido</t>
  </si>
  <si>
    <t>Malla vial, espacio público y peatonal.</t>
  </si>
  <si>
    <t>Construcción y/o mantenimiento de malla vial, espacio público y peatonal, y puentes peatonales y/o vehiculares sobre cuerpos de agua (de escala local: urbana y/o rural)*</t>
  </si>
  <si>
    <t>CONSTRUCCIÓN MALLA VIAL LOCAL</t>
  </si>
  <si>
    <t>Mantener 80 Km/carril de malla vial local</t>
  </si>
  <si>
    <t>Km/carril   de   malla   vial   local
mantenido</t>
  </si>
  <si>
    <t>MANTENIMIENTO MALLA VIAL LOCAL</t>
  </si>
  <si>
    <t>Construir    8.000    M2    de    espacio público local</t>
  </si>
  <si>
    <t>Espacio público</t>
  </si>
  <si>
    <t>M2      de      espacio      público construidos</t>
  </si>
  <si>
    <t>CONSTRUCCIÓN ESPACIO PÚBLICO</t>
  </si>
  <si>
    <t>Mantener    8000    M2    de    espacio público local</t>
  </si>
  <si>
    <t>M2      de      espacio      público mantenidos</t>
  </si>
  <si>
    <t>MANTENIMIENTO ESPACIO PÚBLICO</t>
  </si>
  <si>
    <t>Intervenir 4 puentes vehiculares y/o peatonales sobre cuerpos de agua</t>
  </si>
  <si>
    <t>Puentes</t>
  </si>
  <si>
    <t>Puentes vehiculares y/o peatonales,  de  escala  local sobre cuerpos de agua intervenidos</t>
  </si>
  <si>
    <t>Creciente</t>
  </si>
  <si>
    <t>INTERVENCIÓN PUENTES</t>
  </si>
  <si>
    <t>Construir y/o mantener 2000 M2 de bicicarril y/o  ciclorutas  en el centro histórico de la localidad de Bosa en el marco del proyecto estratégico de revitalización  del  centro  de  la localidad de Bosa</t>
  </si>
  <si>
    <t>Bicicarril y/o cicloruta</t>
  </si>
  <si>
    <t>M2      de      espacio      público mantenidos y/o construidos</t>
  </si>
  <si>
    <t>Construcción de
comunidad</t>
  </si>
  <si>
    <t>Seguridad  y  convivencia  para
todos</t>
  </si>
  <si>
    <t>SEGURIDAD</t>
  </si>
  <si>
    <t>Realizar 4 dotaciones para seguridad</t>
  </si>
  <si>
    <t>Dotaciones</t>
  </si>
  <si>
    <t>Dotaciones para seguridad
realizadas</t>
  </si>
  <si>
    <t>Seguridad y convivencia</t>
  </si>
  <si>
    <t>Dotación con recursos tecnológicos para la seguridad.</t>
  </si>
  <si>
    <t>Vincular a 12.000 personas en actividades y procesos que aporten en la generación de una cultura de convivencia y paz en la localidad de Bosa, considerando enfoques diferenciales.</t>
  </si>
  <si>
    <t>Personas vinculadas a ejercicios de convivencia ciudadana</t>
  </si>
  <si>
    <t>Promoción de la convivencia ciudadana.</t>
  </si>
  <si>
    <t>CONVIVENCIA CIUDADANA</t>
  </si>
  <si>
    <t>Vincular  a  4.000  personas en procesos de cultura ciudadana que propendan por la convivencia y la protección del entorno</t>
  </si>
  <si>
    <t>Acciones</t>
  </si>
  <si>
    <t>Personas         vinculadas en acciones de cultura ciudadana</t>
  </si>
  <si>
    <t>Vincular 4000 personas  a campañas de tenencia responsable de animales y fomento a hábitat dignos para animales prioritariamente callejeros, en  el marco  del proyecto estratégico de protección y bienestar animal para la sana convivencia en la Localidad de Bosa.</t>
  </si>
  <si>
    <t>Proyecto estratégico 2 (Personas vinculadas)</t>
  </si>
  <si>
    <t>Sostenibilidad
ambiental basada en la eficiencia energética</t>
  </si>
  <si>
    <t>Recuperación y manejo de la
Estructura Ecológica Principal</t>
  </si>
  <si>
    <t>AMBIENTE</t>
  </si>
  <si>
    <t>Sembrar y/o intervenir 4000 árboles.</t>
  </si>
  <si>
    <t>Arboles</t>
  </si>
  <si>
    <t>Arboles           sembrados           o intervenidos*</t>
  </si>
  <si>
    <t>Protección y recuperación de los recursos ambientales.</t>
  </si>
  <si>
    <t>Intervención física en renaturalización, ecourbanismo, arborización, coberturas vegetales, muros verdes, paisajismo y jardinería.</t>
  </si>
  <si>
    <t>ARBORIZACIÓN</t>
  </si>
  <si>
    <t>Intervenir 4 hectáreas de espacio público mediante la renaturalización y/o ecourbanismo</t>
  </si>
  <si>
    <t>Hectáreas de espacio público intervenidas con acciones de renaturalización y/o ecourbanismo</t>
  </si>
  <si>
    <t>RESTAURACIÓN ECOLÓGICA</t>
  </si>
  <si>
    <t>Intervenir 100 m2 con acciones de jardineria, muros verdes y/o paisajismo</t>
  </si>
  <si>
    <t>m2 de espacio público intervenidos con acciones de jardinería, muros verdes y/o paisajismo</t>
  </si>
  <si>
    <t>COBERTURAS VERDES</t>
  </si>
  <si>
    <t>Gobierno legitimo y eficiente</t>
  </si>
  <si>
    <t>Gobernanza e influencia local, regional e internacional</t>
  </si>
  <si>
    <t xml:space="preserve">FORTALECIMIENTO INSTITUCIONAL </t>
  </si>
  <si>
    <t>Cubrir    9    ediles    con    pago    de honorarios.</t>
  </si>
  <si>
    <t>Honorarios</t>
  </si>
  <si>
    <t>Ediles  con  pago  de  honorarios cubierto</t>
  </si>
  <si>
    <t>Gestión pública local.</t>
  </si>
  <si>
    <t>Fortalecimiento institucional y pago de honorarios de ediles.</t>
  </si>
  <si>
    <t>HONORARIOS A EDILES</t>
  </si>
  <si>
    <t>Realizar        4         estrategias        de fortalecimiento institucional.</t>
  </si>
  <si>
    <t>Estrategias</t>
  </si>
  <si>
    <t>Estrategias   de  fortalecimiento institucional realizadas</t>
  </si>
  <si>
    <t>FORTALECIMIENTO LOCAL</t>
  </si>
  <si>
    <t>Realizar   4   acciones   de   inspección vigilancia y control</t>
  </si>
  <si>
    <t>Operativos</t>
  </si>
  <si>
    <t>Número  de  operativos  de  Inspección, Vigilancia y Control
realizados</t>
  </si>
  <si>
    <t>Acciones de control urbanístico</t>
  </si>
  <si>
    <t>IVC</t>
  </si>
  <si>
    <t>PARTICIPACIÓN</t>
  </si>
  <si>
    <t>Fortalecer 200 organizaciones, instancias y expresiones sociales ciudadanas para la participación.</t>
  </si>
  <si>
    <t>Organizaciones</t>
  </si>
  <si>
    <t>Organizaciones, instancias y expresiones sociales ciudadanas fortalecidas  para la participación</t>
  </si>
  <si>
    <t>Participación.</t>
  </si>
  <si>
    <t>Fomento a la participación.</t>
  </si>
  <si>
    <t>FORTALECIMIENTO PARA LA PARTICIPACIÓN</t>
  </si>
  <si>
    <t>Vincular 6.000 personas en procesos de  participación  ciudadana y/o control social.</t>
  </si>
  <si>
    <t>Personas vinculadas a procesos de participación ciudadana y/o control social</t>
  </si>
  <si>
    <t>PARTICIPACIÓN CIUDADANA Y CONTROL SOCIAL</t>
  </si>
  <si>
    <t>TOTAL</t>
  </si>
  <si>
    <t>PPTO 2017</t>
  </si>
  <si>
    <t>BATERIA DE COMPONENTES</t>
  </si>
  <si>
    <t>No.</t>
  </si>
  <si>
    <t>ACTIVIDADES</t>
  </si>
  <si>
    <t>1 (Por definir)</t>
  </si>
  <si>
    <t>2  (Por definir)</t>
  </si>
  <si>
    <t>3  (Por definir)</t>
  </si>
  <si>
    <t>4  (Por definir)</t>
  </si>
  <si>
    <t>5  (Por definir)</t>
  </si>
  <si>
    <t>6  (Por definir)</t>
  </si>
  <si>
    <t>7  (Por definir)</t>
  </si>
  <si>
    <t>8 (Por definir)</t>
  </si>
  <si>
    <t>9  (Por definir)</t>
  </si>
  <si>
    <t>“Recuperación del Núcleo Fundacional de Bosa”</t>
  </si>
  <si>
    <t>10 (Por definir)</t>
  </si>
  <si>
    <t>Personas         vinculadas         en acciones de cultura ciudadana</t>
  </si>
  <si>
    <t>“Bosa: Ponte en sus patas”</t>
  </si>
  <si>
    <t>11  (Por definir)</t>
  </si>
  <si>
    <t>12  (Por definir)</t>
  </si>
  <si>
    <t>SALDO</t>
  </si>
  <si>
    <t>BOSA FELIZ DESDE LA GESTACIÒN HASTA LA ADOLESCENCIA</t>
  </si>
  <si>
    <t>BOSA ACTIVA, DIGNA Y FELÌZ</t>
  </si>
  <si>
    <t>BOSA SIN LÍMITES</t>
  </si>
  <si>
    <t>INNOVACIÓN PARA LA GESTIÓN DEL RIESGO Y COMPETITIVIDAD FRENTE AL CAMBIO CLIMÁTICO</t>
  </si>
  <si>
    <t>EDUCACIÓN MEJOR PARA TODOS</t>
  </si>
  <si>
    <t>BOSA EDUCADA Y COMPETITIVA</t>
  </si>
  <si>
    <t xml:space="preserve">BOSA, TERRITORIO CULTURAL, RECREATIVO Y DEPORTIVO </t>
  </si>
  <si>
    <t>HÁBITAT MEJOR PARA TODOS: TITULACIÓN DE PREDIOS Y REGULARIZACIÓN DE BARRIOS LEGALIZADOS</t>
  </si>
  <si>
    <t xml:space="preserve">INFRAESTRUCTURA SOCIAL Y EQUIPAMIENTO URBANO PARA TODOS </t>
  </si>
  <si>
    <t xml:space="preserve">INNOVACIÒN EN INFRAESTRUCTURA PARA UNA MOVILIDAD MEJOR PARA TODOS </t>
  </si>
  <si>
    <t xml:space="preserve">CONVIVENCIA CIUDADANA PARA UNA BOSA MÀS SEGURA PARA TODOS </t>
  </si>
  <si>
    <t xml:space="preserve">BOSA TRANSFORMA SU AMBIENTE INNOVANDO EN EL TERRITORIO </t>
  </si>
  <si>
    <t>GOBIERNO ABIERTO PARA UNA BOSA INNOVADORA  MEJOR PARA TODOS</t>
  </si>
  <si>
    <t xml:space="preserve">PARTICIPACIÒN MEJOR PARA TODOS </t>
  </si>
  <si>
    <t xml:space="preserve">CUOTA DISTRIBUCIÒN </t>
  </si>
  <si>
    <t>Atención a población vulnerable - Subsidio C a persona mayor</t>
  </si>
  <si>
    <t xml:space="preserve">Gestión pública local. </t>
  </si>
  <si>
    <t xml:space="preserve">Atención a población vulnerable </t>
  </si>
  <si>
    <t>Dotación.</t>
  </si>
  <si>
    <t>Conexión y redes de comunicación.</t>
  </si>
  <si>
    <t>Proyecto estratégico 1</t>
  </si>
  <si>
    <t>Proyecto estratégico 2</t>
  </si>
  <si>
    <t xml:space="preserve">Total general del FDL </t>
  </si>
  <si>
    <t>VERIFICACIÓN POR METAS</t>
  </si>
  <si>
    <t xml:space="preserve">Líneas de Inversión </t>
  </si>
  <si>
    <t>Valor de Inversión Directa Proyecto de Presupuesto 2017</t>
  </si>
  <si>
    <t xml:space="preserve">Porcentaje de participación de inversión directa </t>
  </si>
  <si>
    <t>Línea de Inversión</t>
  </si>
  <si>
    <t>Concepto</t>
  </si>
  <si>
    <t>Meta Proyecto</t>
  </si>
  <si>
    <t>Presupuesto 2017</t>
  </si>
  <si>
    <t>% Presupuesto 2017</t>
  </si>
  <si>
    <t>Malla vial, espacio público y peatonal</t>
  </si>
  <si>
    <t>Construcción y/o mantenimiento de malla vial, espacio público y peatonal, y puentes peatonales y/o vehiculares sobre cuerpos de agua (de escala local: urbana y/o rural)</t>
  </si>
  <si>
    <t xml:space="preserve"> Construir  8  Km/carril  de  malla  vial local </t>
  </si>
  <si>
    <t> Mantener 80 Km/carril de malla vial local</t>
  </si>
  <si>
    <t> Construir    8.000    M2    de    espacio público local</t>
  </si>
  <si>
    <t> Mantener    8000    M2    de    espacio público local</t>
  </si>
  <si>
    <t>Construcción, mantenimiento y dotación de parques vecinales y/o de bolsillo</t>
  </si>
  <si>
    <t> Construir 10 parques vecinales y/o de bolsillo.</t>
  </si>
  <si>
    <t> Intervenir  80  parques  vecinales  y/o de bolsillo</t>
  </si>
  <si>
    <t>• Dotación con recursos tecnológicos para la seguridad</t>
  </si>
  <si>
    <t>• Promoción de la convivencia ciudadana</t>
  </si>
  <si>
    <t> Realizar 4 dotaciones para seguridad</t>
  </si>
  <si>
    <t> - Vincular a 12.000 personas en actividades y procesos que aporten en la generación de una cultura de convivencia y paz en la localidad de Bosa, considerando enfoques diferenciales.</t>
  </si>
  <si>
    <t>- Vincular  a  4.000  personas en procesos de cultura ciudadana que propendan por la convivencia y la protección del entorno</t>
  </si>
  <si>
    <t>- Vincular 4000 personas  a campañas de tenencia responsable de animales y fomento a hábitat dignos para animales prioritariamente callejeros, en  el marco  del proyecto estratégico de protección y bienestar animal para la sana convivencia en la Localidad de Bosa.</t>
  </si>
  <si>
    <t>Intervenir 4 puentes vehiculares o peatonales sobre cuerpos de agua</t>
  </si>
  <si>
    <t xml:space="preserve">Construir y o mantener 2000 metros cuadrados de bicicarril o ciclorutas en el centro histórico de la Localidad de Bosa </t>
  </si>
  <si>
    <t>Inspección, vigilancia y control - IVC</t>
  </si>
  <si>
    <t>• Acciones de fortalecimiento para la inspección, vigilancia y control – IVC</t>
  </si>
  <si>
    <t>• Asesoría para legalización de barrios y titulación de predios</t>
  </si>
  <si>
    <t>  Asesorar 1.000 personas en temas de legalización de barrios y titulación de predios.</t>
  </si>
  <si>
    <t>Subsidio tipo C a persona mayor</t>
  </si>
  <si>
    <t> Apoyar anualmente a 4.670 Personas Mayores en situación de vulnerabilidad económica y social con el subsidio tipo C</t>
  </si>
  <si>
    <t>Gestión pública local</t>
  </si>
  <si>
    <t>Fortalecimiento institucional y pago de honorarios de ediles</t>
  </si>
  <si>
    <t> Realizar        4         estrategias        de fortalecimiento institucional.</t>
  </si>
  <si>
    <t> Cubrir    9    ediles    con    pago    de honorarios.</t>
  </si>
  <si>
    <t>Totales</t>
  </si>
  <si>
    <t>NATHALYA 
TATIANA</t>
  </si>
  <si>
    <t>ANDRES
YESENIA</t>
  </si>
  <si>
    <t xml:space="preserve">ANGELICA </t>
  </si>
  <si>
    <t>SANDRA
JOHANNA</t>
  </si>
  <si>
    <t>ANA MARIA</t>
  </si>
  <si>
    <t>SANDRA
JUAN</t>
  </si>
  <si>
    <t>WILMER
ZULUAGA</t>
  </si>
  <si>
    <t>TATIANA - PRUDENCIO</t>
  </si>
  <si>
    <t>CLAUDIA 
MAURICIO 
CARLOS</t>
  </si>
  <si>
    <t xml:space="preserve">MAURICIO </t>
  </si>
  <si>
    <t>ANGELICA
FELIPE
ANA MARIA 
HECTOR 
CARLOS
ANGELICA ORTEGA</t>
  </si>
  <si>
    <t>GERMAN
LINA TORRES</t>
  </si>
  <si>
    <t>FUNCIONAMIENTO</t>
  </si>
  <si>
    <t>ANGELICA
ANDRES</t>
  </si>
  <si>
    <t xml:space="preserve">                       </t>
  </si>
  <si>
    <t xml:space="preserve">Prevención de violencia infantil y promoción del buen trato </t>
  </si>
  <si>
    <t xml:space="preserve">Dotación </t>
  </si>
  <si>
    <t>Participación</t>
  </si>
  <si>
    <t>Fomento a la participación</t>
  </si>
  <si>
    <t xml:space="preserve">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</si>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</sst>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\ _€_-;\-* #,##0\ _€_-;_-* &quot;-&quot;??\ _€_-;_-@_-"/>
    <numFmt numFmtId="165" formatCode="&quot;$ &quot;#,##0;[Red]&quot;$ &quot;#,##0"/>
    <numFmt numFmtId="166" formatCode="_(* #,##0_);_(* \(#,##0\);_(* \-??_);_(@_)"/>
    <numFmt numFmtId="167" formatCode="_(* #,##0.00_);_(* \(#,##0.00\);_(* \-??_);_(@_)"/>
    <numFmt numFmtId="168" formatCode="[$$-240A]#,##0.00;[Red]\([$$-240A]#,##0.00\)"/>
    <numFmt numFmtId="169" formatCode="#,##0;[Red]#,##0"/>
    <numFmt numFmtId="170" formatCode="_(* #,##0_);_(* \(#,##0\);_(* &quot;-&quot;??_);_(@_)"/>
  </numFmts>
  <fonts count="28">
    <font>
      <sz val="11"/>
      <color rgb="FF000000"/>
      <name val="Calibri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1"/>
      <color rgb="FF000000"/>
      <name val="Calibri"/>
      <charset val="204"/>
    </font>
    <font>
      <b/>
      <sz val="10"/>
      <color rgb="FF000000"/>
      <name val="Calibri"/>
      <charset val="204"/>
    </font>
    <font>
      <sz val="10"/>
      <color rgb="FF000000"/>
      <name val="Calibri"/>
      <charset val="204"/>
    </font>
    <font>
      <sz val="12"/>
      <color rgb="FF000000"/>
      <name val="Calibri"/>
      <charset val="204"/>
    </font>
    <font>
      <b/>
      <sz val="8"/>
      <color rgb="FF000000"/>
      <name val="Calibri"/>
      <charset val="204"/>
    </font>
    <font>
      <sz val="10"/>
      <color rgb="FFFF0000"/>
      <name val="Calibri"/>
      <charset val="204"/>
    </font>
    <font>
      <sz val="10"/>
      <color rgb="FFFF00FF"/>
      <name val="Calibri"/>
      <charset val="204"/>
    </font>
    <font>
      <b/>
      <sz val="14"/>
      <color rgb="FF000000"/>
      <name val="Calibri"/>
      <charset val="204"/>
    </font>
    <font>
      <b/>
      <sz val="8"/>
      <color rgb="FFFFFFFF"/>
      <name val="Calibri"/>
      <charset val="204"/>
    </font>
    <font>
      <sz val="10"/>
      <name val="Arial"/>
      <charset val="1"/>
    </font>
    <font>
      <sz val="9"/>
      <color rgb="FF00000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1"/>
      <color rgb="FF000000"/>
      <name val="Calibri"/>
      <charset val="204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1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558ED5"/>
      </patternFill>
    </fill>
    <fill>
      <patternFill patternType="solid">
        <fgColor theme="0"/>
        <bgColor rgb="FF83CA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9CCFF"/>
      </patternFill>
    </fill>
    <fill>
      <patternFill patternType="solid">
        <fgColor theme="0" tint="-0.249977111117893"/>
        <bgColor rgb="FF33CCCC"/>
      </patternFill>
    </fill>
    <fill>
      <patternFill patternType="solid">
        <fgColor theme="0" tint="-0.249977111117893"/>
        <bgColor rgb="FFCC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528ED4"/>
      </patternFill>
    </fill>
    <fill>
      <patternFill patternType="solid">
        <fgColor theme="0"/>
        <bgColor rgb="FFCCFFCC"/>
      </patternFill>
    </fill>
    <fill>
      <patternFill patternType="solid">
        <fgColor theme="0" tint="-0.499984740745262"/>
        <bgColor rgb="FF99CCFF"/>
      </patternFill>
    </fill>
    <fill>
      <patternFill patternType="solid">
        <fgColor theme="0" tint="-0.499984740745262"/>
        <bgColor rgb="FF558ED5"/>
      </patternFill>
    </fill>
    <fill>
      <patternFill patternType="solid">
        <fgColor theme="0" tint="-0.499984740745262"/>
        <bgColor rgb="FF33CCCC"/>
      </patternFill>
    </fill>
    <fill>
      <patternFill patternType="solid">
        <fgColor theme="0" tint="-0.499984740745262"/>
        <bgColor rgb="FFCC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99CC"/>
      </patternFill>
    </fill>
    <fill>
      <patternFill patternType="solid">
        <fgColor theme="0" tint="-0.499984740745262"/>
        <bgColor rgb="FF528ED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4" fontId="18" fillId="0" borderId="0" applyFont="0" applyFill="0" applyBorder="0" applyAlignment="0" applyProtection="0"/>
    <xf numFmtId="167" fontId="14" fillId="0" borderId="0" applyBorder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01">
    <xf numFmtId="0" fontId="0" fillId="0" borderId="0" xfId="0"/>
    <xf numFmtId="0" fontId="2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169" fontId="4" fillId="0" borderId="0" xfId="0" applyNumberFormat="1" applyFont="1" applyAlignment="1">
      <alignment horizontal="justify" vertical="center" wrapText="1"/>
    </xf>
    <xf numFmtId="169" fontId="3" fillId="8" borderId="4" xfId="0" applyNumberFormat="1" applyFont="1" applyFill="1" applyBorder="1" applyAlignment="1">
      <alignment horizontal="center" vertical="center" wrapText="1"/>
    </xf>
    <xf numFmtId="166" fontId="4" fillId="0" borderId="4" xfId="2" applyNumberFormat="1" applyFont="1" applyFill="1" applyBorder="1"/>
    <xf numFmtId="165" fontId="4" fillId="0" borderId="0" xfId="0" applyNumberFormat="1" applyFont="1" applyBorder="1" applyAlignment="1">
      <alignment horizontal="right" vertical="center" wrapText="1"/>
    </xf>
    <xf numFmtId="0" fontId="3" fillId="9" borderId="11" xfId="0" applyFont="1" applyFill="1" applyBorder="1" applyAlignment="1">
      <alignment horizontal="center" vertical="center" wrapText="1"/>
    </xf>
    <xf numFmtId="166" fontId="3" fillId="9" borderId="11" xfId="2" applyNumberFormat="1" applyFont="1" applyFill="1" applyBorder="1" applyAlignment="1">
      <alignment horizontal="center" vertical="center" wrapText="1"/>
    </xf>
    <xf numFmtId="166" fontId="2" fillId="9" borderId="11" xfId="0" applyNumberFormat="1" applyFont="1" applyFill="1" applyBorder="1" applyAlignment="1">
      <alignment horizontal="center" vertical="center" wrapText="1"/>
    </xf>
    <xf numFmtId="166" fontId="4" fillId="0" borderId="0" xfId="2" applyNumberFormat="1" applyFont="1"/>
    <xf numFmtId="0" fontId="3" fillId="10" borderId="4" xfId="0" applyFont="1" applyFill="1" applyBorder="1" applyAlignment="1">
      <alignment horizontal="center" vertical="center" wrapText="1"/>
    </xf>
    <xf numFmtId="9" fontId="3" fillId="0" borderId="4" xfId="3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165" fontId="2" fillId="0" borderId="0" xfId="0" applyNumberFormat="1" applyFont="1"/>
    <xf numFmtId="0" fontId="3" fillId="1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center" wrapText="1"/>
    </xf>
    <xf numFmtId="0" fontId="8" fillId="0" borderId="18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169" fontId="7" fillId="0" borderId="0" xfId="0" applyNumberFormat="1" applyFont="1" applyAlignment="1">
      <alignment horizontal="justify" vertical="center" wrapText="1"/>
    </xf>
    <xf numFmtId="169" fontId="9" fillId="0" borderId="18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 wrapText="1"/>
    </xf>
    <xf numFmtId="165" fontId="7" fillId="0" borderId="19" xfId="0" applyNumberFormat="1" applyFont="1" applyBorder="1" applyAlignment="1">
      <alignment vertical="center" wrapText="1"/>
    </xf>
    <xf numFmtId="165" fontId="7" fillId="0" borderId="2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vertical="center" wrapText="1"/>
    </xf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18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10" fontId="7" fillId="0" borderId="18" xfId="0" applyNumberFormat="1" applyFont="1" applyBorder="1" applyAlignment="1">
      <alignment horizontal="center" vertical="center" wrapText="1"/>
    </xf>
    <xf numFmtId="167" fontId="14" fillId="0" borderId="18" xfId="2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18" xfId="0" applyFont="1" applyBorder="1" applyAlignment="1">
      <alignment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9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justify" vertical="center" wrapText="1"/>
    </xf>
    <xf numFmtId="0" fontId="0" fillId="0" borderId="18" xfId="0" applyFont="1" applyBorder="1" applyAlignment="1">
      <alignment horizontal="center" vertical="center"/>
    </xf>
    <xf numFmtId="168" fontId="0" fillId="0" borderId="0" xfId="0" applyNumberFormat="1"/>
    <xf numFmtId="0" fontId="0" fillId="0" borderId="1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5" fillId="0" borderId="0" xfId="0" applyFont="1"/>
    <xf numFmtId="0" fontId="16" fillId="13" borderId="3" xfId="0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169" fontId="17" fillId="0" borderId="0" xfId="0" applyNumberFormat="1" applyFont="1" applyAlignment="1">
      <alignment horizontal="justify" vertical="center" wrapText="1"/>
    </xf>
    <xf numFmtId="169" fontId="16" fillId="15" borderId="4" xfId="0" applyNumberFormat="1" applyFont="1" applyFill="1" applyBorder="1" applyAlignment="1">
      <alignment horizontal="center" vertical="center" wrapText="1"/>
    </xf>
    <xf numFmtId="44" fontId="16" fillId="0" borderId="4" xfId="1" applyFont="1" applyBorder="1" applyAlignment="1">
      <alignment horizontal="center" vertical="center" wrapText="1"/>
    </xf>
    <xf numFmtId="44" fontId="16" fillId="0" borderId="9" xfId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right" vertical="center" wrapText="1"/>
    </xf>
    <xf numFmtId="0" fontId="16" fillId="16" borderId="11" xfId="0" applyFont="1" applyFill="1" applyBorder="1" applyAlignment="1">
      <alignment horizontal="right" wrapText="1"/>
    </xf>
    <xf numFmtId="165" fontId="16" fillId="15" borderId="11" xfId="0" applyNumberFormat="1" applyFont="1" applyFill="1" applyBorder="1" applyAlignment="1">
      <alignment horizontal="right" vertical="center" wrapText="1"/>
    </xf>
    <xf numFmtId="165" fontId="16" fillId="17" borderId="11" xfId="0" applyNumberFormat="1" applyFont="1" applyFill="1" applyBorder="1" applyAlignment="1">
      <alignment horizontal="right" vertical="center" wrapText="1"/>
    </xf>
    <xf numFmtId="0" fontId="16" fillId="18" borderId="4" xfId="0" applyFont="1" applyFill="1" applyBorder="1" applyAlignment="1">
      <alignment horizontal="center" vertical="center" wrapText="1"/>
    </xf>
    <xf numFmtId="44" fontId="17" fillId="0" borderId="4" xfId="1" applyFont="1" applyBorder="1" applyAlignment="1">
      <alignment horizontal="center" vertical="center" wrapText="1"/>
    </xf>
    <xf numFmtId="9" fontId="16" fillId="11" borderId="4" xfId="3" applyFont="1" applyFill="1" applyBorder="1" applyAlignment="1">
      <alignment horizontal="center" vertical="center" wrapText="1"/>
    </xf>
    <xf numFmtId="167" fontId="17" fillId="19" borderId="4" xfId="2" applyFont="1" applyFill="1" applyBorder="1" applyAlignment="1" applyProtection="1">
      <alignment horizontal="center" vertical="center" wrapText="1"/>
    </xf>
    <xf numFmtId="44" fontId="17" fillId="0" borderId="9" xfId="1" applyFont="1" applyBorder="1" applyAlignment="1">
      <alignment horizontal="center" vertical="center" wrapText="1"/>
    </xf>
    <xf numFmtId="9" fontId="16" fillId="11" borderId="9" xfId="3" applyFont="1" applyFill="1" applyBorder="1" applyAlignment="1">
      <alignment horizontal="center" vertical="center" wrapText="1"/>
    </xf>
    <xf numFmtId="167" fontId="17" fillId="19" borderId="9" xfId="2" applyFont="1" applyFill="1" applyBorder="1" applyAlignment="1" applyProtection="1">
      <alignment horizontal="center" vertical="center" wrapText="1"/>
    </xf>
    <xf numFmtId="165" fontId="17" fillId="0" borderId="0" xfId="0" applyNumberFormat="1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9" fontId="17" fillId="11" borderId="0" xfId="0" applyNumberFormat="1" applyFont="1" applyFill="1" applyAlignment="1">
      <alignment horizontal="center" vertical="center" wrapText="1"/>
    </xf>
    <xf numFmtId="165" fontId="17" fillId="20" borderId="0" xfId="0" applyNumberFormat="1" applyFont="1" applyFill="1" applyAlignment="1">
      <alignment horizontal="justify" vertical="center" wrapText="1"/>
    </xf>
    <xf numFmtId="165" fontId="15" fillId="0" borderId="0" xfId="0" applyNumberFormat="1" applyFont="1"/>
    <xf numFmtId="0" fontId="16" fillId="18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0" borderId="0" xfId="0" applyFont="1"/>
    <xf numFmtId="170" fontId="19" fillId="0" borderId="0" xfId="4" applyNumberFormat="1" applyFont="1" applyFill="1"/>
    <xf numFmtId="166" fontId="22" fillId="0" borderId="4" xfId="2" applyNumberFormat="1" applyFont="1" applyBorder="1"/>
    <xf numFmtId="170" fontId="21" fillId="21" borderId="11" xfId="4" applyNumberFormat="1" applyFont="1" applyFill="1" applyBorder="1" applyAlignment="1">
      <alignment horizontal="center" vertical="center" wrapText="1"/>
    </xf>
    <xf numFmtId="170" fontId="21" fillId="21" borderId="24" xfId="4" applyNumberFormat="1" applyFont="1" applyFill="1" applyBorder="1" applyAlignment="1">
      <alignment horizontal="center" vertical="center" wrapText="1"/>
    </xf>
    <xf numFmtId="0" fontId="20" fillId="22" borderId="12" xfId="5" applyFont="1" applyFill="1" applyBorder="1" applyAlignment="1">
      <alignment horizontal="center" vertical="center" wrapText="1"/>
    </xf>
    <xf numFmtId="0" fontId="20" fillId="22" borderId="13" xfId="5" applyFont="1" applyFill="1" applyBorder="1" applyAlignment="1">
      <alignment horizontal="center" vertical="center" wrapText="1"/>
    </xf>
    <xf numFmtId="0" fontId="20" fillId="22" borderId="14" xfId="5" applyFont="1" applyFill="1" applyBorder="1" applyAlignment="1">
      <alignment horizontal="center" vertical="center" wrapText="1"/>
    </xf>
    <xf numFmtId="170" fontId="20" fillId="22" borderId="12" xfId="4" applyNumberFormat="1" applyFont="1" applyFill="1" applyBorder="1" applyAlignment="1">
      <alignment horizontal="center" vertical="center" wrapText="1"/>
    </xf>
    <xf numFmtId="170" fontId="20" fillId="22" borderId="13" xfId="4" applyNumberFormat="1" applyFont="1" applyFill="1" applyBorder="1" applyAlignment="1">
      <alignment horizontal="center" vertical="center" wrapText="1"/>
    </xf>
    <xf numFmtId="170" fontId="20" fillId="22" borderId="14" xfId="4" applyNumberFormat="1" applyFont="1" applyFill="1" applyBorder="1" applyAlignment="1">
      <alignment horizontal="center" vertical="center" wrapText="1"/>
    </xf>
    <xf numFmtId="0" fontId="20" fillId="23" borderId="12" xfId="5" applyFont="1" applyFill="1" applyBorder="1" applyAlignment="1">
      <alignment horizontal="center" vertical="center" wrapText="1"/>
    </xf>
    <xf numFmtId="0" fontId="20" fillId="23" borderId="13" xfId="5" applyFont="1" applyFill="1" applyBorder="1" applyAlignment="1">
      <alignment horizontal="center" vertical="center" wrapText="1"/>
    </xf>
    <xf numFmtId="0" fontId="20" fillId="23" borderId="14" xfId="5" applyFont="1" applyFill="1" applyBorder="1" applyAlignment="1">
      <alignment horizontal="center" vertical="center" wrapText="1"/>
    </xf>
    <xf numFmtId="170" fontId="20" fillId="23" borderId="12" xfId="4" applyNumberFormat="1" applyFont="1" applyFill="1" applyBorder="1" applyAlignment="1">
      <alignment horizontal="center" vertical="center" wrapText="1"/>
    </xf>
    <xf numFmtId="170" fontId="20" fillId="23" borderId="13" xfId="4" applyNumberFormat="1" applyFont="1" applyFill="1" applyBorder="1" applyAlignment="1">
      <alignment horizontal="center" vertical="center" wrapText="1"/>
    </xf>
    <xf numFmtId="170" fontId="22" fillId="23" borderId="14" xfId="4" applyNumberFormat="1" applyFont="1" applyFill="1" applyBorder="1" applyAlignment="1">
      <alignment horizontal="center" vertical="center" wrapText="1"/>
    </xf>
    <xf numFmtId="170" fontId="20" fillId="21" borderId="10" xfId="4" applyNumberFormat="1" applyFont="1" applyFill="1" applyBorder="1" applyAlignment="1">
      <alignment horizontal="center" vertical="center" wrapText="1"/>
    </xf>
    <xf numFmtId="170" fontId="20" fillId="24" borderId="12" xfId="4" applyNumberFormat="1" applyFont="1" applyFill="1" applyBorder="1" applyAlignment="1">
      <alignment horizontal="center" vertical="center" wrapText="1"/>
    </xf>
    <xf numFmtId="170" fontId="20" fillId="24" borderId="14" xfId="4" applyNumberFormat="1" applyFont="1" applyFill="1" applyBorder="1" applyAlignment="1">
      <alignment horizontal="center" vertical="center" wrapText="1"/>
    </xf>
    <xf numFmtId="0" fontId="20" fillId="21" borderId="28" xfId="5" applyFont="1" applyFill="1" applyBorder="1" applyAlignment="1">
      <alignment horizontal="center" vertical="center" wrapText="1"/>
    </xf>
    <xf numFmtId="0" fontId="20" fillId="24" borderId="12" xfId="5" applyFont="1" applyFill="1" applyBorder="1" applyAlignment="1">
      <alignment horizontal="center" vertical="center" wrapText="1"/>
    </xf>
    <xf numFmtId="0" fontId="20" fillId="24" borderId="14" xfId="5" applyFont="1" applyFill="1" applyBorder="1" applyAlignment="1">
      <alignment horizontal="center" vertical="center" wrapText="1"/>
    </xf>
    <xf numFmtId="170" fontId="21" fillId="22" borderId="26" xfId="4" applyNumberFormat="1" applyFont="1" applyFill="1" applyBorder="1" applyAlignment="1">
      <alignment horizontal="center" vertical="center" wrapText="1"/>
    </xf>
    <xf numFmtId="10" fontId="21" fillId="22" borderId="12" xfId="3" applyNumberFormat="1" applyFont="1" applyFill="1" applyBorder="1" applyAlignment="1">
      <alignment horizontal="center" vertical="center" wrapText="1"/>
    </xf>
    <xf numFmtId="10" fontId="21" fillId="22" borderId="13" xfId="3" applyNumberFormat="1" applyFont="1" applyFill="1" applyBorder="1" applyAlignment="1">
      <alignment horizontal="center" vertical="center" wrapText="1"/>
    </xf>
    <xf numFmtId="166" fontId="22" fillId="22" borderId="26" xfId="2" applyNumberFormat="1" applyFont="1" applyFill="1" applyBorder="1" applyAlignment="1">
      <alignment horizontal="center" vertical="center" wrapText="1"/>
    </xf>
    <xf numFmtId="10" fontId="21" fillId="22" borderId="14" xfId="3" applyNumberFormat="1" applyFont="1" applyFill="1" applyBorder="1" applyAlignment="1">
      <alignment horizontal="center" vertical="center" wrapText="1"/>
    </xf>
    <xf numFmtId="170" fontId="21" fillId="23" borderId="26" xfId="4" applyNumberFormat="1" applyFont="1" applyFill="1" applyBorder="1" applyAlignment="1">
      <alignment horizontal="center" vertical="center" wrapText="1"/>
    </xf>
    <xf numFmtId="10" fontId="21" fillId="23" borderId="12" xfId="3" applyNumberFormat="1" applyFont="1" applyFill="1" applyBorder="1" applyAlignment="1">
      <alignment horizontal="center" vertical="center" wrapText="1"/>
    </xf>
    <xf numFmtId="10" fontId="21" fillId="23" borderId="13" xfId="3" applyNumberFormat="1" applyFont="1" applyFill="1" applyBorder="1" applyAlignment="1">
      <alignment horizontal="center" vertical="center" wrapText="1"/>
    </xf>
    <xf numFmtId="10" fontId="21" fillId="23" borderId="14" xfId="3" applyNumberFormat="1" applyFont="1" applyFill="1" applyBorder="1" applyAlignment="1">
      <alignment horizontal="center" vertical="center" wrapText="1"/>
    </xf>
    <xf numFmtId="170" fontId="21" fillId="24" borderId="26" xfId="4" applyNumberFormat="1" applyFont="1" applyFill="1" applyBorder="1" applyAlignment="1">
      <alignment horizontal="center" vertical="center" wrapText="1"/>
    </xf>
    <xf numFmtId="10" fontId="21" fillId="24" borderId="12" xfId="3" applyNumberFormat="1" applyFont="1" applyFill="1" applyBorder="1" applyAlignment="1">
      <alignment horizontal="center" vertical="center" wrapText="1"/>
    </xf>
    <xf numFmtId="10" fontId="21" fillId="24" borderId="14" xfId="3" applyNumberFormat="1" applyFont="1" applyFill="1" applyBorder="1" applyAlignment="1">
      <alignment horizontal="center" vertical="center" wrapText="1"/>
    </xf>
    <xf numFmtId="170" fontId="21" fillId="21" borderId="9" xfId="4" applyNumberFormat="1" applyFont="1" applyFill="1" applyBorder="1" applyAlignment="1">
      <alignment horizontal="center" vertical="center" wrapText="1"/>
    </xf>
    <xf numFmtId="9" fontId="21" fillId="21" borderId="27" xfId="3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 readingOrder="1"/>
    </xf>
    <xf numFmtId="0" fontId="23" fillId="0" borderId="3" xfId="0" applyFont="1" applyBorder="1" applyAlignment="1">
      <alignment horizontal="center" vertical="center" wrapText="1" readingOrder="1"/>
    </xf>
    <xf numFmtId="0" fontId="23" fillId="0" borderId="7" xfId="0" applyFont="1" applyBorder="1" applyAlignment="1">
      <alignment horizontal="center" vertical="center" wrapText="1" readingOrder="1"/>
    </xf>
    <xf numFmtId="0" fontId="25" fillId="21" borderId="11" xfId="0" applyFont="1" applyFill="1" applyBorder="1" applyAlignment="1">
      <alignment horizontal="center" vertical="center" wrapText="1" readingOrder="1"/>
    </xf>
    <xf numFmtId="166" fontId="25" fillId="21" borderId="11" xfId="2" applyNumberFormat="1" applyFont="1" applyFill="1" applyBorder="1" applyAlignment="1">
      <alignment horizontal="center" vertical="center" wrapText="1"/>
    </xf>
    <xf numFmtId="166" fontId="25" fillId="21" borderId="9" xfId="2" applyNumberFormat="1" applyFont="1" applyFill="1" applyBorder="1" applyAlignment="1">
      <alignment horizontal="center" vertical="center" wrapText="1"/>
    </xf>
    <xf numFmtId="166" fontId="25" fillId="21" borderId="30" xfId="2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 readingOrder="1"/>
    </xf>
    <xf numFmtId="166" fontId="22" fillId="0" borderId="0" xfId="2" applyNumberFormat="1" applyFont="1"/>
    <xf numFmtId="0" fontId="27" fillId="0" borderId="0" xfId="0" applyFont="1"/>
    <xf numFmtId="166" fontId="22" fillId="0" borderId="7" xfId="2" applyNumberFormat="1" applyFont="1" applyBorder="1"/>
    <xf numFmtId="10" fontId="22" fillId="0" borderId="25" xfId="3" applyNumberFormat="1" applyFont="1" applyBorder="1"/>
    <xf numFmtId="10" fontId="22" fillId="0" borderId="16" xfId="3" applyNumberFormat="1" applyFont="1" applyBorder="1"/>
    <xf numFmtId="166" fontId="22" fillId="0" borderId="5" xfId="2" applyNumberFormat="1" applyFont="1" applyBorder="1"/>
    <xf numFmtId="10" fontId="22" fillId="0" borderId="29" xfId="3" applyNumberFormat="1" applyFont="1" applyBorder="1"/>
    <xf numFmtId="166" fontId="25" fillId="21" borderId="4" xfId="2" applyNumberFormat="1" applyFont="1" applyFill="1" applyBorder="1" applyAlignment="1">
      <alignment horizontal="center" vertical="center" wrapText="1"/>
    </xf>
    <xf numFmtId="0" fontId="25" fillId="21" borderId="1" xfId="0" applyFont="1" applyFill="1" applyBorder="1" applyAlignment="1">
      <alignment horizontal="center" vertical="center" wrapText="1" readingOrder="1"/>
    </xf>
    <xf numFmtId="0" fontId="25" fillId="21" borderId="2" xfId="0" applyFont="1" applyFill="1" applyBorder="1" applyAlignment="1">
      <alignment horizontal="center" vertical="center" wrapText="1" readingOrder="1"/>
    </xf>
    <xf numFmtId="166" fontId="25" fillId="21" borderId="2" xfId="2" applyNumberFormat="1" applyFont="1" applyFill="1" applyBorder="1" applyAlignment="1">
      <alignment horizontal="center" vertical="center" wrapText="1"/>
    </xf>
    <xf numFmtId="0" fontId="25" fillId="21" borderId="15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horizontal="center" vertical="center" wrapText="1"/>
    </xf>
    <xf numFmtId="10" fontId="26" fillId="0" borderId="16" xfId="3" applyNumberFormat="1" applyFont="1" applyBorder="1"/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166" fontId="26" fillId="0" borderId="4" xfId="2" applyNumberFormat="1" applyFont="1" applyBorder="1"/>
    <xf numFmtId="166" fontId="14" fillId="0" borderId="0" xfId="2" applyNumberFormat="1"/>
    <xf numFmtId="166" fontId="14" fillId="0" borderId="0" xfId="2" applyNumberFormat="1" applyAlignment="1">
      <alignment wrapText="1"/>
    </xf>
    <xf numFmtId="0" fontId="2" fillId="0" borderId="0" xfId="0" applyFont="1" applyFill="1"/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166" fontId="3" fillId="0" borderId="4" xfId="2" applyNumberFormat="1" applyFont="1" applyFill="1" applyBorder="1"/>
    <xf numFmtId="10" fontId="3" fillId="0" borderId="4" xfId="3" applyNumberFormat="1" applyFont="1" applyFill="1" applyBorder="1" applyAlignment="1">
      <alignment horizontal="center" vertical="center"/>
    </xf>
    <xf numFmtId="167" fontId="4" fillId="0" borderId="4" xfId="2" applyFont="1" applyFill="1" applyBorder="1"/>
    <xf numFmtId="166" fontId="3" fillId="0" borderId="4" xfId="2" applyNumberFormat="1" applyFont="1" applyFill="1" applyBorder="1" applyAlignment="1">
      <alignment wrapText="1"/>
    </xf>
    <xf numFmtId="166" fontId="4" fillId="0" borderId="4" xfId="2" applyNumberFormat="1" applyFont="1" applyFill="1" applyBorder="1" applyAlignment="1">
      <alignment wrapText="1"/>
    </xf>
    <xf numFmtId="10" fontId="3" fillId="0" borderId="4" xfId="3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/>
    <xf numFmtId="167" fontId="3" fillId="0" borderId="4" xfId="2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4" fillId="0" borderId="9" xfId="2" applyNumberFormat="1" applyFont="1" applyFill="1" applyBorder="1"/>
    <xf numFmtId="9" fontId="3" fillId="0" borderId="9" xfId="3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6" fontId="14" fillId="0" borderId="0" xfId="2" applyNumberFormat="1" applyFill="1" applyAlignment="1">
      <alignment wrapText="1"/>
    </xf>
    <xf numFmtId="166" fontId="14" fillId="0" borderId="0" xfId="2" applyNumberFormat="1" applyFill="1"/>
    <xf numFmtId="0" fontId="24" fillId="0" borderId="4" xfId="0" applyFont="1" applyFill="1" applyBorder="1" applyAlignment="1">
      <alignment horizontal="center" vertical="center" wrapText="1"/>
    </xf>
    <xf numFmtId="0" fontId="2" fillId="19" borderId="0" xfId="0" applyFont="1" applyFill="1"/>
    <xf numFmtId="0" fontId="4" fillId="19" borderId="0" xfId="0" applyFont="1" applyFill="1" applyBorder="1" applyAlignment="1">
      <alignment horizontal="center" vertical="center"/>
    </xf>
    <xf numFmtId="169" fontId="4" fillId="19" borderId="0" xfId="0" applyNumberFormat="1" applyFont="1" applyFill="1" applyAlignment="1">
      <alignment horizontal="justify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169" fontId="3" fillId="19" borderId="4" xfId="0" applyNumberFormat="1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4" fillId="19" borderId="0" xfId="0" applyFont="1" applyFill="1"/>
    <xf numFmtId="0" fontId="4" fillId="19" borderId="3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166" fontId="3" fillId="19" borderId="4" xfId="2" applyNumberFormat="1" applyFont="1" applyFill="1" applyBorder="1"/>
    <xf numFmtId="166" fontId="4" fillId="19" borderId="4" xfId="2" applyNumberFormat="1" applyFont="1" applyFill="1" applyBorder="1"/>
    <xf numFmtId="10" fontId="3" fillId="19" borderId="4" xfId="3" applyNumberFormat="1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 wrapText="1"/>
    </xf>
    <xf numFmtId="167" fontId="4" fillId="19" borderId="4" xfId="2" applyFont="1" applyFill="1" applyBorder="1"/>
    <xf numFmtId="9" fontId="3" fillId="19" borderId="4" xfId="3" applyFont="1" applyFill="1" applyBorder="1" applyAlignment="1">
      <alignment horizontal="center" vertical="center" wrapText="1"/>
    </xf>
    <xf numFmtId="166" fontId="3" fillId="19" borderId="4" xfId="2" applyNumberFormat="1" applyFont="1" applyFill="1" applyBorder="1" applyAlignment="1">
      <alignment wrapText="1"/>
    </xf>
    <xf numFmtId="166" fontId="4" fillId="19" borderId="4" xfId="2" applyNumberFormat="1" applyFont="1" applyFill="1" applyBorder="1" applyAlignment="1">
      <alignment wrapText="1"/>
    </xf>
    <xf numFmtId="10" fontId="3" fillId="19" borderId="4" xfId="3" applyNumberFormat="1" applyFont="1" applyFill="1" applyBorder="1" applyAlignment="1">
      <alignment horizontal="center" vertical="center" wrapText="1"/>
    </xf>
    <xf numFmtId="164" fontId="2" fillId="19" borderId="0" xfId="2" applyNumberFormat="1" applyFont="1" applyFill="1"/>
    <xf numFmtId="167" fontId="3" fillId="19" borderId="4" xfId="2" applyNumberFormat="1" applyFont="1" applyFill="1" applyBorder="1"/>
    <xf numFmtId="0" fontId="4" fillId="19" borderId="8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166" fontId="4" fillId="19" borderId="9" xfId="2" applyNumberFormat="1" applyFont="1" applyFill="1" applyBorder="1"/>
    <xf numFmtId="9" fontId="3" fillId="19" borderId="9" xfId="3" applyFont="1" applyFill="1" applyBorder="1" applyAlignment="1">
      <alignment horizontal="center" vertical="center" wrapText="1"/>
    </xf>
    <xf numFmtId="0" fontId="4" fillId="19" borderId="17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left" vertical="top" wrapText="1"/>
    </xf>
    <xf numFmtId="0" fontId="4" fillId="19" borderId="0" xfId="0" applyFont="1" applyFill="1" applyBorder="1" applyAlignment="1">
      <alignment horizontal="justify" vertical="center" wrapText="1"/>
    </xf>
    <xf numFmtId="165" fontId="4" fillId="19" borderId="0" xfId="0" applyNumberFormat="1" applyFont="1" applyFill="1" applyBorder="1" applyAlignment="1">
      <alignment horizontal="right" vertical="center" wrapText="1"/>
    </xf>
    <xf numFmtId="165" fontId="4" fillId="19" borderId="0" xfId="0" applyNumberFormat="1" applyFont="1" applyFill="1" applyBorder="1" applyAlignment="1">
      <alignment horizontal="justify" vertical="center" wrapText="1"/>
    </xf>
    <xf numFmtId="0" fontId="4" fillId="19" borderId="0" xfId="0" applyFont="1" applyFill="1" applyBorder="1" applyAlignment="1">
      <alignment horizontal="left" vertical="center" wrapText="1"/>
    </xf>
    <xf numFmtId="0" fontId="4" fillId="19" borderId="0" xfId="0" applyFont="1" applyFill="1" applyAlignment="1">
      <alignment horizontal="center" vertical="center"/>
    </xf>
    <xf numFmtId="0" fontId="3" fillId="19" borderId="11" xfId="0" applyFont="1" applyFill="1" applyBorder="1" applyAlignment="1">
      <alignment horizontal="center" vertical="center" wrapText="1"/>
    </xf>
    <xf numFmtId="166" fontId="3" fillId="19" borderId="11" xfId="2" applyNumberFormat="1" applyFont="1" applyFill="1" applyBorder="1" applyAlignment="1">
      <alignment horizontal="center" vertical="center" wrapText="1"/>
    </xf>
    <xf numFmtId="166" fontId="2" fillId="19" borderId="11" xfId="0" applyNumberFormat="1" applyFont="1" applyFill="1" applyBorder="1" applyAlignment="1">
      <alignment horizontal="center" vertical="center" wrapText="1"/>
    </xf>
    <xf numFmtId="166" fontId="4" fillId="19" borderId="0" xfId="2" applyNumberFormat="1" applyFont="1" applyFill="1"/>
    <xf numFmtId="165" fontId="2" fillId="19" borderId="0" xfId="0" applyNumberFormat="1" applyFont="1" applyFill="1"/>
    <xf numFmtId="0" fontId="23" fillId="0" borderId="4" xfId="0" applyFont="1" applyBorder="1" applyAlignment="1">
      <alignment horizontal="center" vertical="center" wrapText="1" readingOrder="1"/>
    </xf>
    <xf numFmtId="0" fontId="24" fillId="5" borderId="4" xfId="0" applyFont="1" applyFill="1" applyBorder="1" applyAlignment="1">
      <alignment horizontal="center" vertical="center" wrapText="1"/>
    </xf>
    <xf numFmtId="167" fontId="4" fillId="19" borderId="4" xfId="2" applyNumberFormat="1" applyFont="1" applyFill="1" applyBorder="1"/>
    <xf numFmtId="0" fontId="24" fillId="0" borderId="9" xfId="0" applyFont="1" applyFill="1" applyBorder="1" applyAlignment="1">
      <alignment horizontal="center" vertical="center" wrapText="1"/>
    </xf>
    <xf numFmtId="167" fontId="14" fillId="0" borderId="0" xfId="2"/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10" fontId="16" fillId="15" borderId="21" xfId="0" applyNumberFormat="1" applyFont="1" applyFill="1" applyBorder="1" applyAlignment="1">
      <alignment horizontal="center" vertical="center" wrapText="1"/>
    </xf>
    <xf numFmtId="10" fontId="16" fillId="15" borderId="2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6" fontId="3" fillId="9" borderId="12" xfId="2" applyNumberFormat="1" applyFont="1" applyFill="1" applyBorder="1" applyAlignment="1">
      <alignment horizontal="center" vertical="center" wrapText="1"/>
    </xf>
    <xf numFmtId="166" fontId="3" fillId="9" borderId="13" xfId="2" applyNumberFormat="1" applyFont="1" applyFill="1" applyBorder="1" applyAlignment="1">
      <alignment horizontal="center" vertical="center" wrapText="1"/>
    </xf>
    <xf numFmtId="166" fontId="3" fillId="9" borderId="14" xfId="2" applyNumberFormat="1" applyFont="1" applyFill="1" applyBorder="1" applyAlignment="1">
      <alignment horizontal="center" vertical="center" wrapText="1"/>
    </xf>
    <xf numFmtId="10" fontId="3" fillId="8" borderId="12" xfId="0" applyNumberFormat="1" applyFont="1" applyFill="1" applyBorder="1" applyAlignment="1">
      <alignment horizontal="center" vertical="center" wrapText="1"/>
    </xf>
    <xf numFmtId="10" fontId="3" fillId="8" borderId="13" xfId="0" applyNumberFormat="1" applyFont="1" applyFill="1" applyBorder="1" applyAlignment="1">
      <alignment horizontal="center" vertical="center" wrapText="1"/>
    </xf>
    <xf numFmtId="10" fontId="3" fillId="8" borderId="14" xfId="0" applyNumberFormat="1" applyFont="1" applyFill="1" applyBorder="1" applyAlignment="1">
      <alignment horizontal="center" vertical="center" wrapText="1"/>
    </xf>
    <xf numFmtId="10" fontId="25" fillId="21" borderId="21" xfId="0" applyNumberFormat="1" applyFont="1" applyFill="1" applyBorder="1" applyAlignment="1">
      <alignment horizontal="center" vertical="center" wrapText="1" readingOrder="1"/>
    </xf>
    <xf numFmtId="10" fontId="25" fillId="21" borderId="22" xfId="0" applyNumberFormat="1" applyFont="1" applyFill="1" applyBorder="1" applyAlignment="1">
      <alignment horizontal="center" vertical="center" wrapText="1" readingOrder="1"/>
    </xf>
    <xf numFmtId="0" fontId="23" fillId="0" borderId="3" xfId="0" applyFont="1" applyBorder="1" applyAlignment="1">
      <alignment horizontal="center" vertical="center" wrapText="1" readingOrder="1"/>
    </xf>
    <xf numFmtId="0" fontId="23" fillId="0" borderId="4" xfId="0" applyFont="1" applyBorder="1" applyAlignment="1">
      <alignment horizontal="center" vertical="center" wrapText="1" readingOrder="1"/>
    </xf>
    <xf numFmtId="0" fontId="23" fillId="0" borderId="7" xfId="0" applyFont="1" applyBorder="1" applyAlignment="1">
      <alignment horizontal="center" vertical="center" wrapText="1" readingOrder="1"/>
    </xf>
    <xf numFmtId="0" fontId="23" fillId="0" borderId="23" xfId="0" applyFont="1" applyBorder="1" applyAlignment="1">
      <alignment horizontal="center" vertical="center" wrapText="1" readingOrder="1"/>
    </xf>
    <xf numFmtId="0" fontId="23" fillId="0" borderId="34" xfId="0" applyFont="1" applyBorder="1" applyAlignment="1">
      <alignment horizontal="center" vertical="center" wrapText="1" readingOrder="1"/>
    </xf>
    <xf numFmtId="0" fontId="23" fillId="0" borderId="5" xfId="0" applyFont="1" applyBorder="1" applyAlignment="1">
      <alignment horizontal="center" vertical="center" wrapText="1" readingOrder="1"/>
    </xf>
    <xf numFmtId="0" fontId="25" fillId="21" borderId="31" xfId="0" applyFont="1" applyFill="1" applyBorder="1" applyAlignment="1">
      <alignment horizontal="center" vertical="center" wrapText="1" readingOrder="1"/>
    </xf>
    <xf numFmtId="0" fontId="25" fillId="21" borderId="32" xfId="0" applyFont="1" applyFill="1" applyBorder="1" applyAlignment="1">
      <alignment horizontal="center" vertical="center" wrapText="1" readingOrder="1"/>
    </xf>
    <xf numFmtId="0" fontId="25" fillId="21" borderId="33" xfId="0" applyFont="1" applyFill="1" applyBorder="1" applyAlignment="1">
      <alignment horizontal="center" vertical="center" wrapText="1" readingOrder="1"/>
    </xf>
    <xf numFmtId="0" fontId="25" fillId="21" borderId="3" xfId="0" applyFont="1" applyFill="1" applyBorder="1" applyAlignment="1">
      <alignment horizontal="center" vertical="center" wrapText="1" readingOrder="1"/>
    </xf>
    <xf numFmtId="0" fontId="25" fillId="21" borderId="4" xfId="0" applyFont="1" applyFill="1" applyBorder="1" applyAlignment="1">
      <alignment horizontal="center" vertical="center" wrapText="1" readingOrder="1"/>
    </xf>
    <xf numFmtId="10" fontId="25" fillId="21" borderId="16" xfId="0" applyNumberFormat="1" applyFont="1" applyFill="1" applyBorder="1" applyAlignment="1">
      <alignment horizontal="center" vertical="center" wrapText="1" readingOrder="1"/>
    </xf>
    <xf numFmtId="10" fontId="25" fillId="21" borderId="17" xfId="0" applyNumberFormat="1" applyFont="1" applyFill="1" applyBorder="1" applyAlignment="1">
      <alignment horizontal="center" vertical="center" wrapText="1" readingOrder="1"/>
    </xf>
    <xf numFmtId="0" fontId="25" fillId="21" borderId="8" xfId="0" applyFont="1" applyFill="1" applyBorder="1" applyAlignment="1">
      <alignment horizontal="center" vertical="center" wrapText="1" readingOrder="1"/>
    </xf>
    <xf numFmtId="0" fontId="25" fillId="21" borderId="9" xfId="0" applyFont="1" applyFill="1" applyBorder="1" applyAlignment="1">
      <alignment horizontal="center" vertical="center" wrapText="1" readingOrder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 readingOrder="1"/>
    </xf>
    <xf numFmtId="0" fontId="24" fillId="6" borderId="34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166" fontId="3" fillId="19" borderId="12" xfId="2" applyNumberFormat="1" applyFont="1" applyFill="1" applyBorder="1" applyAlignment="1">
      <alignment horizontal="center" vertical="center" wrapText="1"/>
    </xf>
    <xf numFmtId="166" fontId="3" fillId="19" borderId="13" xfId="2" applyNumberFormat="1" applyFont="1" applyFill="1" applyBorder="1" applyAlignment="1">
      <alignment horizontal="center" vertical="center" wrapText="1"/>
    </xf>
    <xf numFmtId="166" fontId="3" fillId="19" borderId="14" xfId="2" applyNumberFormat="1" applyFont="1" applyFill="1" applyBorder="1" applyAlignment="1">
      <alignment horizontal="center" vertical="center" wrapText="1"/>
    </xf>
    <xf numFmtId="10" fontId="3" fillId="19" borderId="12" xfId="0" applyNumberFormat="1" applyFont="1" applyFill="1" applyBorder="1" applyAlignment="1">
      <alignment horizontal="center" vertical="center" wrapText="1"/>
    </xf>
    <xf numFmtId="10" fontId="3" fillId="19" borderId="13" xfId="0" applyNumberFormat="1" applyFont="1" applyFill="1" applyBorder="1" applyAlignment="1">
      <alignment horizontal="center" vertical="center" wrapText="1"/>
    </xf>
    <xf numFmtId="10" fontId="3" fillId="19" borderId="14" xfId="0" applyNumberFormat="1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15" xfId="0" applyFont="1" applyFill="1" applyBorder="1" applyAlignment="1">
      <alignment horizontal="center" vertical="center" wrapText="1"/>
    </xf>
  </cellXfs>
  <cellStyles count="6">
    <cellStyle name="Millares" xfId="2" builtinId="3"/>
    <cellStyle name="Millares 2" xfId="4"/>
    <cellStyle name="Moneda" xfId="1" builtinId="4"/>
    <cellStyle name="Normal" xfId="0" builtinId="0"/>
    <cellStyle name="Normal 2" xfId="5"/>
    <cellStyle name="Porcentaje" xfId="3" builtinId="5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83CAFF"/>
      <rgbColor rgb="00808080"/>
      <rgbColor rgb="00729FCF"/>
      <rgbColor rgb="00993366"/>
      <rgbColor rgb="00FFFFCC"/>
      <rgbColor rgb="00CCFFFF"/>
      <rgbColor rgb="00660066"/>
      <rgbColor rgb="00FF9966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CE6"/>
      <rgbColor rgb="00E6E6FF"/>
      <rgbColor rgb="00CCFFCC"/>
      <rgbColor rgb="00FFFF99"/>
      <rgbColor rgb="0099CCFF"/>
      <rgbColor rgb="00FF99CC"/>
      <rgbColor rgb="00CC99FF"/>
      <rgbColor rgb="00FFCC99"/>
      <rgbColor rgb="00528ED4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K43"/>
  <sheetViews>
    <sheetView zoomScale="55" zoomScaleNormal="55" workbookViewId="0"/>
  </sheetViews>
  <sheetFormatPr baseColWidth="10" defaultColWidth="11.42578125" defaultRowHeight="12"/>
  <cols>
    <col min="1" max="1" width="5.140625" style="78" customWidth="1"/>
    <col min="2" max="3" width="11.42578125" style="78"/>
    <col min="4" max="4" width="11.7109375" style="78" customWidth="1"/>
    <col min="5" max="5" width="13.42578125" style="78" customWidth="1"/>
    <col min="6" max="6" width="11.7109375" style="78" customWidth="1"/>
    <col min="7" max="9" width="11.42578125" style="78"/>
    <col min="10" max="11" width="11.7109375" style="78" customWidth="1"/>
    <col min="12" max="12" width="23.85546875" style="78" customWidth="1"/>
    <col min="13" max="13" width="32.140625" style="78" customWidth="1"/>
    <col min="14" max="14" width="17.85546875" style="78" customWidth="1"/>
    <col min="15" max="15" width="27.28515625" style="78" customWidth="1"/>
    <col min="16" max="18" width="11.42578125" style="78"/>
    <col min="19" max="19" width="4.5703125" style="78" customWidth="1"/>
    <col min="20" max="16384" width="11.42578125" style="78"/>
  </cols>
  <sheetData>
    <row r="1" spans="2:999">
      <c r="E1" s="90"/>
      <c r="L1" s="95"/>
      <c r="M1" s="95"/>
      <c r="N1" s="95"/>
      <c r="O1" s="95"/>
    </row>
    <row r="2" spans="2:999">
      <c r="B2" s="246" t="s">
        <v>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8"/>
    </row>
    <row r="3" spans="2:999" ht="36">
      <c r="B3" s="79" t="s">
        <v>1</v>
      </c>
      <c r="C3" s="80" t="s">
        <v>2</v>
      </c>
      <c r="D3" s="80" t="s">
        <v>3</v>
      </c>
      <c r="E3" s="80" t="s">
        <v>4</v>
      </c>
      <c r="F3" s="91" t="s">
        <v>5</v>
      </c>
      <c r="G3" s="80" t="s">
        <v>6</v>
      </c>
      <c r="H3" s="91" t="s">
        <v>7</v>
      </c>
      <c r="I3" s="80" t="s">
        <v>8</v>
      </c>
      <c r="J3" s="91" t="s">
        <v>9</v>
      </c>
      <c r="K3" s="80" t="s">
        <v>10</v>
      </c>
      <c r="L3" s="96" t="s">
        <v>11</v>
      </c>
      <c r="M3" s="96" t="s">
        <v>12</v>
      </c>
      <c r="N3" s="96" t="s">
        <v>13</v>
      </c>
      <c r="O3" s="96"/>
      <c r="P3" s="103" t="s">
        <v>14</v>
      </c>
      <c r="Q3" s="103" t="s">
        <v>15</v>
      </c>
      <c r="R3" s="115" t="s">
        <v>16</v>
      </c>
      <c r="ALK3" s="120"/>
    </row>
    <row r="4" spans="2:999" ht="96">
      <c r="B4" s="81" t="s">
        <v>17</v>
      </c>
      <c r="C4" s="82" t="s">
        <v>18</v>
      </c>
      <c r="D4" s="82">
        <v>1244</v>
      </c>
      <c r="E4" s="82" t="s">
        <v>19</v>
      </c>
      <c r="F4" s="82">
        <v>1</v>
      </c>
      <c r="G4" s="82" t="s">
        <v>20</v>
      </c>
      <c r="H4" s="82" t="s">
        <v>21</v>
      </c>
      <c r="I4" s="82" t="s">
        <v>22</v>
      </c>
      <c r="J4" s="82" t="s">
        <v>23</v>
      </c>
      <c r="K4" s="82">
        <v>2</v>
      </c>
      <c r="L4" s="97">
        <f>N4*M40</f>
        <v>824770989.89999998</v>
      </c>
      <c r="M4" s="104">
        <v>360000000</v>
      </c>
      <c r="N4" s="105">
        <v>1.17E-2</v>
      </c>
      <c r="O4" s="106">
        <f>M4+M5+M6</f>
        <v>824770989</v>
      </c>
      <c r="P4" s="82" t="s">
        <v>24</v>
      </c>
      <c r="Q4" s="82" t="s">
        <v>25</v>
      </c>
      <c r="R4" s="116" t="s">
        <v>26</v>
      </c>
      <c r="ALK4" s="120"/>
    </row>
    <row r="5" spans="2:999" ht="108">
      <c r="B5" s="81" t="s">
        <v>17</v>
      </c>
      <c r="C5" s="82" t="s">
        <v>18</v>
      </c>
      <c r="D5" s="82">
        <v>1244</v>
      </c>
      <c r="E5" s="82" t="s">
        <v>19</v>
      </c>
      <c r="F5" s="82">
        <v>2</v>
      </c>
      <c r="G5" s="82" t="s">
        <v>27</v>
      </c>
      <c r="H5" s="82" t="s">
        <v>21</v>
      </c>
      <c r="I5" s="82" t="s">
        <v>28</v>
      </c>
      <c r="J5" s="82" t="s">
        <v>23</v>
      </c>
      <c r="K5" s="82">
        <v>5</v>
      </c>
      <c r="L5" s="97"/>
      <c r="M5" s="104">
        <v>125000000</v>
      </c>
      <c r="N5" s="105"/>
      <c r="O5" s="106">
        <f>L4-O4</f>
        <v>0.89999997615814209</v>
      </c>
      <c r="P5" s="82" t="s">
        <v>29</v>
      </c>
      <c r="Q5" s="82" t="s">
        <v>25</v>
      </c>
      <c r="R5" s="116" t="s">
        <v>30</v>
      </c>
    </row>
    <row r="6" spans="2:999" ht="84">
      <c r="B6" s="81" t="s">
        <v>17</v>
      </c>
      <c r="C6" s="82" t="s">
        <v>18</v>
      </c>
      <c r="D6" s="82">
        <v>1244</v>
      </c>
      <c r="E6" s="82" t="s">
        <v>19</v>
      </c>
      <c r="F6" s="82">
        <v>3</v>
      </c>
      <c r="G6" s="82" t="s">
        <v>31</v>
      </c>
      <c r="H6" s="82" t="s">
        <v>32</v>
      </c>
      <c r="I6" s="82" t="s">
        <v>33</v>
      </c>
      <c r="J6" s="82" t="s">
        <v>23</v>
      </c>
      <c r="K6" s="82">
        <v>2380</v>
      </c>
      <c r="L6" s="97"/>
      <c r="M6" s="104">
        <v>339770989</v>
      </c>
      <c r="N6" s="105"/>
      <c r="O6" s="106">
        <f>L7*0.9</f>
        <v>6788499686.1000004</v>
      </c>
      <c r="P6" s="82" t="s">
        <v>34</v>
      </c>
      <c r="Q6" s="82" t="s">
        <v>35</v>
      </c>
      <c r="R6" s="116" t="s">
        <v>36</v>
      </c>
    </row>
    <row r="7" spans="2:999" ht="132">
      <c r="B7" s="83" t="s">
        <v>17</v>
      </c>
      <c r="C7" s="84" t="s">
        <v>37</v>
      </c>
      <c r="D7" s="84">
        <v>1336</v>
      </c>
      <c r="E7" s="84" t="s">
        <v>38</v>
      </c>
      <c r="F7" s="84">
        <v>4</v>
      </c>
      <c r="G7" s="84" t="s">
        <v>39</v>
      </c>
      <c r="H7" s="84" t="s">
        <v>32</v>
      </c>
      <c r="I7" s="84" t="s">
        <v>40</v>
      </c>
      <c r="J7" s="84" t="s">
        <v>41</v>
      </c>
      <c r="K7" s="84">
        <v>4670</v>
      </c>
      <c r="L7" s="97">
        <f>N7*M40</f>
        <v>7542777429</v>
      </c>
      <c r="M7" s="104">
        <v>6788499687</v>
      </c>
      <c r="N7" s="105">
        <v>0.107</v>
      </c>
      <c r="O7" s="106">
        <f>M7+M8</f>
        <v>7542777429</v>
      </c>
      <c r="P7" s="84" t="s">
        <v>34</v>
      </c>
      <c r="Q7" s="84" t="s">
        <v>42</v>
      </c>
      <c r="R7" s="117" t="s">
        <v>43</v>
      </c>
    </row>
    <row r="8" spans="2:999" ht="96">
      <c r="B8" s="83" t="s">
        <v>17</v>
      </c>
      <c r="C8" s="84" t="s">
        <v>37</v>
      </c>
      <c r="D8" s="84">
        <v>1337</v>
      </c>
      <c r="E8" s="84" t="s">
        <v>44</v>
      </c>
      <c r="F8" s="84">
        <v>5</v>
      </c>
      <c r="G8" s="84" t="s">
        <v>45</v>
      </c>
      <c r="H8" s="84" t="s">
        <v>32</v>
      </c>
      <c r="I8" s="84" t="s">
        <v>46</v>
      </c>
      <c r="J8" s="84" t="s">
        <v>23</v>
      </c>
      <c r="K8" s="84">
        <v>450</v>
      </c>
      <c r="L8" s="97"/>
      <c r="M8" s="104">
        <v>754277742</v>
      </c>
      <c r="N8" s="105"/>
      <c r="O8" s="106">
        <f>L7-O7</f>
        <v>0</v>
      </c>
      <c r="P8" s="84" t="s">
        <v>47</v>
      </c>
      <c r="Q8" s="84" t="s">
        <v>48</v>
      </c>
      <c r="R8" s="117" t="s">
        <v>49</v>
      </c>
    </row>
    <row r="9" spans="2:999" ht="144">
      <c r="B9" s="85" t="s">
        <v>17</v>
      </c>
      <c r="C9" s="86" t="s">
        <v>50</v>
      </c>
      <c r="D9" s="86">
        <v>1339</v>
      </c>
      <c r="E9" s="86" t="s">
        <v>51</v>
      </c>
      <c r="F9" s="86">
        <v>6</v>
      </c>
      <c r="G9" s="86" t="s">
        <v>52</v>
      </c>
      <c r="H9" s="86" t="s">
        <v>53</v>
      </c>
      <c r="I9" s="86" t="s">
        <v>54</v>
      </c>
      <c r="J9" s="86" t="s">
        <v>23</v>
      </c>
      <c r="K9" s="86">
        <v>1</v>
      </c>
      <c r="L9" s="97">
        <f>N9*M40</f>
        <v>1064448029.7</v>
      </c>
      <c r="M9" s="104">
        <v>1064448030</v>
      </c>
      <c r="N9" s="105">
        <v>1.5100000000000001E-2</v>
      </c>
      <c r="O9" s="106"/>
      <c r="P9" s="86" t="s">
        <v>55</v>
      </c>
      <c r="Q9" s="86" t="s">
        <v>56</v>
      </c>
      <c r="R9" s="118" t="s">
        <v>51</v>
      </c>
    </row>
    <row r="10" spans="2:999" ht="132">
      <c r="B10" s="83" t="s">
        <v>17</v>
      </c>
      <c r="C10" s="84" t="s">
        <v>57</v>
      </c>
      <c r="D10" s="84">
        <v>1341</v>
      </c>
      <c r="E10" s="84" t="s">
        <v>58</v>
      </c>
      <c r="F10" s="84">
        <v>7</v>
      </c>
      <c r="G10" s="84" t="s">
        <v>59</v>
      </c>
      <c r="H10" s="84" t="s">
        <v>60</v>
      </c>
      <c r="I10" s="84" t="s">
        <v>61</v>
      </c>
      <c r="J10" s="84" t="s">
        <v>23</v>
      </c>
      <c r="K10" s="84">
        <v>7</v>
      </c>
      <c r="L10" s="97">
        <f>N10*M40</f>
        <v>627389898.29999995</v>
      </c>
      <c r="M10" s="104">
        <v>627389898</v>
      </c>
      <c r="N10" s="105">
        <v>8.8999999999999999E-3</v>
      </c>
      <c r="O10" s="106"/>
      <c r="P10" s="84" t="s">
        <v>29</v>
      </c>
      <c r="Q10" s="84" t="s">
        <v>62</v>
      </c>
      <c r="R10" s="117" t="s">
        <v>30</v>
      </c>
    </row>
    <row r="11" spans="2:999" ht="288">
      <c r="B11" s="83" t="s">
        <v>17</v>
      </c>
      <c r="C11" s="84" t="s">
        <v>63</v>
      </c>
      <c r="D11" s="84">
        <v>1398</v>
      </c>
      <c r="E11" s="84" t="s">
        <v>64</v>
      </c>
      <c r="F11" s="84">
        <v>8</v>
      </c>
      <c r="G11" s="84" t="s">
        <v>65</v>
      </c>
      <c r="H11" s="84" t="s">
        <v>66</v>
      </c>
      <c r="I11" s="84" t="s">
        <v>67</v>
      </c>
      <c r="J11" s="84" t="s">
        <v>41</v>
      </c>
      <c r="K11" s="84">
        <v>50</v>
      </c>
      <c r="L11" s="97">
        <f>N11*M40</f>
        <v>352466235</v>
      </c>
      <c r="M11" s="104">
        <v>352466235</v>
      </c>
      <c r="N11" s="105">
        <v>5.0000000000000001E-3</v>
      </c>
      <c r="O11" s="106"/>
      <c r="P11" s="84" t="s">
        <v>68</v>
      </c>
      <c r="Q11" s="84"/>
      <c r="R11" s="117"/>
    </row>
    <row r="12" spans="2:999" ht="96">
      <c r="B12" s="81" t="s">
        <v>69</v>
      </c>
      <c r="C12" s="82" t="s">
        <v>70</v>
      </c>
      <c r="D12" s="82">
        <v>1342</v>
      </c>
      <c r="E12" s="82" t="s">
        <v>71</v>
      </c>
      <c r="F12" s="82">
        <v>9</v>
      </c>
      <c r="G12" s="82" t="s">
        <v>72</v>
      </c>
      <c r="H12" s="82" t="s">
        <v>73</v>
      </c>
      <c r="I12" s="82" t="s">
        <v>74</v>
      </c>
      <c r="J12" s="82" t="s">
        <v>23</v>
      </c>
      <c r="K12" s="82">
        <v>12</v>
      </c>
      <c r="L12" s="97">
        <f>N12*M40</f>
        <v>3524662350</v>
      </c>
      <c r="M12" s="104">
        <v>1560000000</v>
      </c>
      <c r="N12" s="105">
        <v>0.05</v>
      </c>
      <c r="O12" s="106">
        <f>M12+M13+M14+M15+M16</f>
        <v>3524662350</v>
      </c>
      <c r="P12" s="82" t="s">
        <v>75</v>
      </c>
      <c r="Q12" s="82" t="s">
        <v>76</v>
      </c>
      <c r="R12" s="116" t="s">
        <v>77</v>
      </c>
    </row>
    <row r="13" spans="2:999" ht="96">
      <c r="B13" s="81" t="s">
        <v>69</v>
      </c>
      <c r="C13" s="82" t="s">
        <v>70</v>
      </c>
      <c r="D13" s="82">
        <v>1342</v>
      </c>
      <c r="E13" s="82" t="s">
        <v>71</v>
      </c>
      <c r="F13" s="82">
        <v>11</v>
      </c>
      <c r="G13" s="82" t="s">
        <v>78</v>
      </c>
      <c r="H13" s="82" t="s">
        <v>32</v>
      </c>
      <c r="I13" s="82" t="s">
        <v>79</v>
      </c>
      <c r="J13" s="82" t="s">
        <v>23</v>
      </c>
      <c r="K13" s="82">
        <v>250</v>
      </c>
      <c r="L13" s="97"/>
      <c r="M13" s="104">
        <v>146360000</v>
      </c>
      <c r="N13" s="105"/>
      <c r="O13" s="106">
        <f>L12-O12</f>
        <v>0</v>
      </c>
      <c r="P13" s="82" t="s">
        <v>80</v>
      </c>
      <c r="Q13" s="82" t="s">
        <v>80</v>
      </c>
      <c r="R13" s="116" t="s">
        <v>81</v>
      </c>
    </row>
    <row r="14" spans="2:999" ht="96">
      <c r="B14" s="81" t="s">
        <v>69</v>
      </c>
      <c r="C14" s="82" t="s">
        <v>70</v>
      </c>
      <c r="D14" s="82">
        <v>1342</v>
      </c>
      <c r="E14" s="82" t="s">
        <v>71</v>
      </c>
      <c r="F14" s="82">
        <v>12</v>
      </c>
      <c r="G14" s="82" t="s">
        <v>82</v>
      </c>
      <c r="H14" s="82" t="s">
        <v>32</v>
      </c>
      <c r="I14" s="82" t="s">
        <v>79</v>
      </c>
      <c r="J14" s="82" t="s">
        <v>41</v>
      </c>
      <c r="K14" s="82">
        <v>150</v>
      </c>
      <c r="L14" s="97"/>
      <c r="M14" s="104">
        <v>230000000</v>
      </c>
      <c r="N14" s="105"/>
      <c r="O14" s="106"/>
      <c r="P14" s="82" t="s">
        <v>80</v>
      </c>
      <c r="Q14" s="82" t="s">
        <v>80</v>
      </c>
      <c r="R14" s="116" t="s">
        <v>81</v>
      </c>
    </row>
    <row r="15" spans="2:999" ht="96">
      <c r="B15" s="81" t="s">
        <v>69</v>
      </c>
      <c r="C15" s="82" t="s">
        <v>70</v>
      </c>
      <c r="D15" s="82">
        <v>1342</v>
      </c>
      <c r="E15" s="82" t="s">
        <v>71</v>
      </c>
      <c r="F15" s="82">
        <v>10</v>
      </c>
      <c r="G15" s="82" t="s">
        <v>83</v>
      </c>
      <c r="H15" s="82" t="s">
        <v>73</v>
      </c>
      <c r="I15" s="82" t="s">
        <v>84</v>
      </c>
      <c r="J15" s="82" t="s">
        <v>23</v>
      </c>
      <c r="K15" s="82">
        <v>7</v>
      </c>
      <c r="L15" s="97"/>
      <c r="M15" s="104">
        <v>1360000000</v>
      </c>
      <c r="N15" s="105"/>
      <c r="O15" s="106"/>
      <c r="P15" s="82" t="s">
        <v>75</v>
      </c>
      <c r="Q15" s="82" t="s">
        <v>76</v>
      </c>
      <c r="R15" s="116" t="s">
        <v>85</v>
      </c>
    </row>
    <row r="16" spans="2:999" ht="96">
      <c r="B16" s="81" t="s">
        <v>69</v>
      </c>
      <c r="C16" s="82" t="s">
        <v>70</v>
      </c>
      <c r="D16" s="82">
        <v>1342</v>
      </c>
      <c r="E16" s="82" t="s">
        <v>71</v>
      </c>
      <c r="F16" s="82">
        <v>13</v>
      </c>
      <c r="G16" s="82" t="s">
        <v>86</v>
      </c>
      <c r="H16" s="82" t="s">
        <v>32</v>
      </c>
      <c r="I16" s="82" t="s">
        <v>87</v>
      </c>
      <c r="J16" s="82" t="s">
        <v>88</v>
      </c>
      <c r="K16" s="82">
        <v>280</v>
      </c>
      <c r="L16" s="97"/>
      <c r="M16" s="104">
        <v>228302350</v>
      </c>
      <c r="N16" s="105"/>
      <c r="O16" s="106"/>
      <c r="P16" s="82" t="s">
        <v>80</v>
      </c>
      <c r="Q16" s="82" t="s">
        <v>80</v>
      </c>
      <c r="R16" s="116" t="s">
        <v>89</v>
      </c>
    </row>
    <row r="17" spans="2:18" ht="96">
      <c r="B17" s="83" t="s">
        <v>90</v>
      </c>
      <c r="C17" s="84" t="s">
        <v>91</v>
      </c>
      <c r="D17" s="84">
        <v>1343</v>
      </c>
      <c r="E17" s="84" t="s">
        <v>92</v>
      </c>
      <c r="F17" s="84">
        <v>14</v>
      </c>
      <c r="G17" s="84" t="s">
        <v>93</v>
      </c>
      <c r="H17" s="84" t="s">
        <v>32</v>
      </c>
      <c r="I17" s="84" t="s">
        <v>94</v>
      </c>
      <c r="J17" s="84" t="s">
        <v>23</v>
      </c>
      <c r="K17" s="84">
        <v>200</v>
      </c>
      <c r="L17" s="97">
        <f>N17*M40</f>
        <v>704932470</v>
      </c>
      <c r="M17" s="104">
        <v>550000000</v>
      </c>
      <c r="N17" s="105">
        <v>0.01</v>
      </c>
      <c r="O17" s="106">
        <f>M17+M18</f>
        <v>704932470</v>
      </c>
      <c r="P17" s="84" t="s">
        <v>95</v>
      </c>
      <c r="Q17" s="84" t="s">
        <v>96</v>
      </c>
      <c r="R17" s="117" t="s">
        <v>97</v>
      </c>
    </row>
    <row r="18" spans="2:18" ht="252">
      <c r="B18" s="83" t="s">
        <v>90</v>
      </c>
      <c r="C18" s="84" t="s">
        <v>91</v>
      </c>
      <c r="D18" s="84">
        <v>1343</v>
      </c>
      <c r="E18" s="84" t="s">
        <v>92</v>
      </c>
      <c r="F18" s="84">
        <v>15</v>
      </c>
      <c r="G18" s="84" t="s">
        <v>98</v>
      </c>
      <c r="H18" s="84" t="s">
        <v>32</v>
      </c>
      <c r="I18" s="84" t="s">
        <v>99</v>
      </c>
      <c r="J18" s="84" t="s">
        <v>23</v>
      </c>
      <c r="K18" s="84">
        <v>2</v>
      </c>
      <c r="L18" s="97"/>
      <c r="M18" s="104">
        <v>154932470</v>
      </c>
      <c r="N18" s="105"/>
      <c r="O18" s="106">
        <f t="shared" ref="O18:O22" si="0">L17-O17</f>
        <v>0</v>
      </c>
      <c r="P18" s="84" t="s">
        <v>95</v>
      </c>
      <c r="Q18" s="84" t="s">
        <v>96</v>
      </c>
      <c r="R18" s="117" t="s">
        <v>100</v>
      </c>
    </row>
    <row r="19" spans="2:18" ht="84">
      <c r="B19" s="81" t="s">
        <v>90</v>
      </c>
      <c r="C19" s="82" t="s">
        <v>101</v>
      </c>
      <c r="D19" s="82">
        <v>1344</v>
      </c>
      <c r="E19" s="82" t="s">
        <v>102</v>
      </c>
      <c r="F19" s="82">
        <v>16</v>
      </c>
      <c r="G19" s="82" t="s">
        <v>103</v>
      </c>
      <c r="H19" s="82" t="s">
        <v>104</v>
      </c>
      <c r="I19" s="82" t="s">
        <v>105</v>
      </c>
      <c r="J19" s="82" t="s">
        <v>23</v>
      </c>
      <c r="K19" s="82">
        <v>0</v>
      </c>
      <c r="L19" s="97">
        <f>N19*M40</f>
        <v>7049324700</v>
      </c>
      <c r="M19" s="104">
        <v>1000000000</v>
      </c>
      <c r="N19" s="105">
        <v>0.1</v>
      </c>
      <c r="O19" s="106">
        <f>M19+M20</f>
        <v>7049324700</v>
      </c>
      <c r="P19" s="82" t="s">
        <v>106</v>
      </c>
      <c r="Q19" s="82" t="s">
        <v>107</v>
      </c>
      <c r="R19" s="116" t="s">
        <v>108</v>
      </c>
    </row>
    <row r="20" spans="2:18" ht="84">
      <c r="B20" s="81" t="s">
        <v>90</v>
      </c>
      <c r="C20" s="82" t="s">
        <v>101</v>
      </c>
      <c r="D20" s="82">
        <v>1344</v>
      </c>
      <c r="E20" s="82" t="s">
        <v>102</v>
      </c>
      <c r="F20" s="82">
        <v>17</v>
      </c>
      <c r="G20" s="82" t="s">
        <v>109</v>
      </c>
      <c r="H20" s="82" t="s">
        <v>104</v>
      </c>
      <c r="I20" s="82" t="s">
        <v>110</v>
      </c>
      <c r="J20" s="82" t="s">
        <v>23</v>
      </c>
      <c r="K20" s="82">
        <v>30</v>
      </c>
      <c r="L20" s="97"/>
      <c r="M20" s="104">
        <v>6049324700</v>
      </c>
      <c r="N20" s="105"/>
      <c r="O20" s="106">
        <f t="shared" si="0"/>
        <v>0</v>
      </c>
      <c r="P20" s="82" t="s">
        <v>106</v>
      </c>
      <c r="Q20" s="82" t="s">
        <v>107</v>
      </c>
      <c r="R20" s="116" t="s">
        <v>111</v>
      </c>
    </row>
    <row r="21" spans="2:18" ht="204">
      <c r="B21" s="83" t="s">
        <v>90</v>
      </c>
      <c r="C21" s="84" t="s">
        <v>112</v>
      </c>
      <c r="D21" s="84">
        <v>1345</v>
      </c>
      <c r="E21" s="84" t="s">
        <v>113</v>
      </c>
      <c r="F21" s="84">
        <v>18</v>
      </c>
      <c r="G21" s="84" t="s">
        <v>114</v>
      </c>
      <c r="H21" s="84" t="s">
        <v>115</v>
      </c>
      <c r="I21" s="84" t="s">
        <v>116</v>
      </c>
      <c r="J21" s="84" t="s">
        <v>41</v>
      </c>
      <c r="K21" s="84">
        <v>0</v>
      </c>
      <c r="L21" s="97">
        <f>N21*M40</f>
        <v>34541691030</v>
      </c>
      <c r="M21" s="104">
        <v>1300000000</v>
      </c>
      <c r="N21" s="105">
        <v>0.49</v>
      </c>
      <c r="O21" s="106">
        <f>M21+M22+M23+M24+M25+M26</f>
        <v>34541691030</v>
      </c>
      <c r="P21" s="84" t="s">
        <v>117</v>
      </c>
      <c r="Q21" s="84" t="s">
        <v>118</v>
      </c>
      <c r="R21" s="117" t="s">
        <v>119</v>
      </c>
    </row>
    <row r="22" spans="2:18" ht="204">
      <c r="B22" s="83" t="s">
        <v>90</v>
      </c>
      <c r="C22" s="84" t="s">
        <v>112</v>
      </c>
      <c r="D22" s="84">
        <v>1345</v>
      </c>
      <c r="E22" s="84" t="s">
        <v>113</v>
      </c>
      <c r="F22" s="84">
        <v>19</v>
      </c>
      <c r="G22" s="84" t="s">
        <v>120</v>
      </c>
      <c r="H22" s="84" t="s">
        <v>115</v>
      </c>
      <c r="I22" s="84" t="s">
        <v>121</v>
      </c>
      <c r="J22" s="84" t="s">
        <v>23</v>
      </c>
      <c r="K22" s="84">
        <v>25</v>
      </c>
      <c r="L22" s="97"/>
      <c r="M22" s="104">
        <v>31551691030</v>
      </c>
      <c r="N22" s="105"/>
      <c r="O22" s="106">
        <f t="shared" si="0"/>
        <v>0</v>
      </c>
      <c r="P22" s="84" t="s">
        <v>117</v>
      </c>
      <c r="Q22" s="84" t="s">
        <v>118</v>
      </c>
      <c r="R22" s="117" t="s">
        <v>122</v>
      </c>
    </row>
    <row r="23" spans="2:18" ht="204">
      <c r="B23" s="83" t="s">
        <v>90</v>
      </c>
      <c r="C23" s="84" t="s">
        <v>112</v>
      </c>
      <c r="D23" s="84">
        <v>1345</v>
      </c>
      <c r="E23" s="84" t="s">
        <v>113</v>
      </c>
      <c r="F23" s="84">
        <v>20</v>
      </c>
      <c r="G23" s="84" t="s">
        <v>123</v>
      </c>
      <c r="H23" s="84" t="s">
        <v>124</v>
      </c>
      <c r="I23" s="84" t="s">
        <v>125</v>
      </c>
      <c r="J23" s="84" t="s">
        <v>23</v>
      </c>
      <c r="K23" s="84">
        <v>0</v>
      </c>
      <c r="L23" s="97"/>
      <c r="M23" s="104">
        <v>1395000000</v>
      </c>
      <c r="N23" s="105"/>
      <c r="O23" s="106"/>
      <c r="P23" s="84" t="s">
        <v>117</v>
      </c>
      <c r="Q23" s="84" t="s">
        <v>118</v>
      </c>
      <c r="R23" s="117" t="s">
        <v>126</v>
      </c>
    </row>
    <row r="24" spans="2:18" ht="204">
      <c r="B24" s="83" t="s">
        <v>90</v>
      </c>
      <c r="C24" s="84" t="s">
        <v>112</v>
      </c>
      <c r="D24" s="84">
        <v>1345</v>
      </c>
      <c r="E24" s="84" t="s">
        <v>113</v>
      </c>
      <c r="F24" s="84">
        <v>21</v>
      </c>
      <c r="G24" s="84" t="s">
        <v>127</v>
      </c>
      <c r="H24" s="84" t="s">
        <v>124</v>
      </c>
      <c r="I24" s="84" t="s">
        <v>128</v>
      </c>
      <c r="J24" s="84" t="s">
        <v>23</v>
      </c>
      <c r="K24" s="84">
        <v>200</v>
      </c>
      <c r="L24" s="97"/>
      <c r="M24" s="104">
        <v>95000000</v>
      </c>
      <c r="N24" s="105"/>
      <c r="O24" s="106"/>
      <c r="P24" s="84" t="s">
        <v>117</v>
      </c>
      <c r="Q24" s="84" t="s">
        <v>118</v>
      </c>
      <c r="R24" s="117" t="s">
        <v>129</v>
      </c>
    </row>
    <row r="25" spans="2:18" ht="204">
      <c r="B25" s="83" t="s">
        <v>90</v>
      </c>
      <c r="C25" s="84" t="s">
        <v>112</v>
      </c>
      <c r="D25" s="84">
        <v>1345</v>
      </c>
      <c r="E25" s="84" t="s">
        <v>113</v>
      </c>
      <c r="F25" s="84">
        <v>22</v>
      </c>
      <c r="G25" s="84" t="s">
        <v>130</v>
      </c>
      <c r="H25" s="84" t="s">
        <v>131</v>
      </c>
      <c r="I25" s="84" t="s">
        <v>132</v>
      </c>
      <c r="J25" s="84" t="s">
        <v>133</v>
      </c>
      <c r="K25" s="84">
        <v>1</v>
      </c>
      <c r="L25" s="97"/>
      <c r="M25" s="104">
        <v>50000000</v>
      </c>
      <c r="N25" s="105"/>
      <c r="O25" s="106"/>
      <c r="P25" s="84" t="s">
        <v>117</v>
      </c>
      <c r="Q25" s="84" t="s">
        <v>118</v>
      </c>
      <c r="R25" s="117" t="s">
        <v>134</v>
      </c>
    </row>
    <row r="26" spans="2:18" ht="216">
      <c r="B26" s="83" t="s">
        <v>90</v>
      </c>
      <c r="C26" s="84" t="s">
        <v>112</v>
      </c>
      <c r="D26" s="84">
        <v>1345</v>
      </c>
      <c r="E26" s="84" t="s">
        <v>113</v>
      </c>
      <c r="F26" s="84">
        <v>23</v>
      </c>
      <c r="G26" s="84" t="s">
        <v>135</v>
      </c>
      <c r="H26" s="84" t="s">
        <v>136</v>
      </c>
      <c r="I26" s="84" t="s">
        <v>137</v>
      </c>
      <c r="J26" s="84" t="s">
        <v>133</v>
      </c>
      <c r="K26" s="84">
        <v>0</v>
      </c>
      <c r="L26" s="97"/>
      <c r="M26" s="104">
        <v>150000000</v>
      </c>
      <c r="N26" s="105"/>
      <c r="O26" s="106"/>
      <c r="P26" s="84" t="s">
        <v>117</v>
      </c>
      <c r="Q26" s="84" t="s">
        <v>118</v>
      </c>
      <c r="R26" s="117" t="s">
        <v>129</v>
      </c>
    </row>
    <row r="27" spans="2:18" ht="60">
      <c r="B27" s="81" t="s">
        <v>138</v>
      </c>
      <c r="C27" s="82" t="s">
        <v>139</v>
      </c>
      <c r="D27" s="82">
        <v>1346</v>
      </c>
      <c r="E27" s="82" t="s">
        <v>140</v>
      </c>
      <c r="F27" s="82">
        <v>24</v>
      </c>
      <c r="G27" s="82" t="s">
        <v>141</v>
      </c>
      <c r="H27" s="82" t="s">
        <v>142</v>
      </c>
      <c r="I27" s="82" t="s">
        <v>143</v>
      </c>
      <c r="J27" s="82" t="s">
        <v>133</v>
      </c>
      <c r="K27" s="82">
        <v>1</v>
      </c>
      <c r="L27" s="97">
        <f>N27*M40</f>
        <v>3524662350</v>
      </c>
      <c r="M27" s="104">
        <v>1107662350</v>
      </c>
      <c r="N27" s="105">
        <v>0.05</v>
      </c>
      <c r="O27" s="106">
        <f>M27+M28+M29+M30</f>
        <v>3524662350</v>
      </c>
      <c r="P27" s="82" t="s">
        <v>144</v>
      </c>
      <c r="Q27" s="82" t="s">
        <v>145</v>
      </c>
      <c r="R27" s="116" t="s">
        <v>30</v>
      </c>
    </row>
    <row r="28" spans="2:18" ht="216">
      <c r="B28" s="81" t="s">
        <v>138</v>
      </c>
      <c r="C28" s="82" t="s">
        <v>139</v>
      </c>
      <c r="D28" s="82">
        <v>1346</v>
      </c>
      <c r="E28" s="82" t="s">
        <v>140</v>
      </c>
      <c r="F28" s="82">
        <v>26</v>
      </c>
      <c r="G28" s="82" t="s">
        <v>146</v>
      </c>
      <c r="H28" s="82" t="s">
        <v>32</v>
      </c>
      <c r="I28" s="82" t="s">
        <v>147</v>
      </c>
      <c r="J28" s="82" t="s">
        <v>23</v>
      </c>
      <c r="K28" s="82">
        <v>3000</v>
      </c>
      <c r="L28" s="97"/>
      <c r="M28" s="104">
        <v>1467000000</v>
      </c>
      <c r="N28" s="105"/>
      <c r="O28" s="106">
        <f>L27-O27</f>
        <v>0</v>
      </c>
      <c r="P28" s="82" t="s">
        <v>144</v>
      </c>
      <c r="Q28" s="82" t="s">
        <v>148</v>
      </c>
      <c r="R28" s="116" t="s">
        <v>149</v>
      </c>
    </row>
    <row r="29" spans="2:18" ht="144">
      <c r="B29" s="81" t="s">
        <v>138</v>
      </c>
      <c r="C29" s="82" t="s">
        <v>139</v>
      </c>
      <c r="D29" s="82">
        <v>1346</v>
      </c>
      <c r="E29" s="82" t="s">
        <v>140</v>
      </c>
      <c r="F29" s="82">
        <v>27</v>
      </c>
      <c r="G29" s="82" t="s">
        <v>150</v>
      </c>
      <c r="H29" s="82" t="s">
        <v>151</v>
      </c>
      <c r="I29" s="82" t="s">
        <v>152</v>
      </c>
      <c r="J29" s="82" t="s">
        <v>23</v>
      </c>
      <c r="K29" s="82">
        <v>1000</v>
      </c>
      <c r="L29" s="97"/>
      <c r="M29" s="104">
        <v>260000000</v>
      </c>
      <c r="N29" s="105"/>
      <c r="O29" s="106"/>
      <c r="P29" s="82" t="s">
        <v>144</v>
      </c>
      <c r="Q29" s="82" t="s">
        <v>148</v>
      </c>
      <c r="R29" s="116" t="s">
        <v>149</v>
      </c>
    </row>
    <row r="30" spans="2:18" ht="312">
      <c r="B30" s="81" t="s">
        <v>138</v>
      </c>
      <c r="C30" s="82" t="s">
        <v>139</v>
      </c>
      <c r="D30" s="82">
        <v>1346</v>
      </c>
      <c r="E30" s="82" t="s">
        <v>140</v>
      </c>
      <c r="F30" s="82">
        <v>25</v>
      </c>
      <c r="G30" s="82" t="s">
        <v>153</v>
      </c>
      <c r="H30" s="82" t="s">
        <v>32</v>
      </c>
      <c r="I30" s="82" t="s">
        <v>154</v>
      </c>
      <c r="J30" s="82" t="s">
        <v>23</v>
      </c>
      <c r="K30" s="82">
        <v>1000</v>
      </c>
      <c r="L30" s="97"/>
      <c r="M30" s="104">
        <v>690000000</v>
      </c>
      <c r="N30" s="105"/>
      <c r="O30" s="106"/>
      <c r="P30" s="82" t="s">
        <v>144</v>
      </c>
      <c r="Q30" s="82" t="s">
        <v>148</v>
      </c>
      <c r="R30" s="116" t="s">
        <v>149</v>
      </c>
    </row>
    <row r="31" spans="2:18" ht="156">
      <c r="B31" s="83" t="s">
        <v>155</v>
      </c>
      <c r="C31" s="84" t="s">
        <v>156</v>
      </c>
      <c r="D31" s="84">
        <v>1347</v>
      </c>
      <c r="E31" s="84" t="s">
        <v>157</v>
      </c>
      <c r="F31" s="84">
        <v>28</v>
      </c>
      <c r="G31" s="84" t="s">
        <v>158</v>
      </c>
      <c r="H31" s="84" t="s">
        <v>159</v>
      </c>
      <c r="I31" s="84" t="s">
        <v>160</v>
      </c>
      <c r="J31" s="84" t="s">
        <v>23</v>
      </c>
      <c r="K31" s="84">
        <v>1000</v>
      </c>
      <c r="L31" s="97">
        <f>N31*M40</f>
        <v>2128896059.4000001</v>
      </c>
      <c r="M31" s="104">
        <v>1055000000</v>
      </c>
      <c r="N31" s="105">
        <v>3.0200000000000001E-2</v>
      </c>
      <c r="O31" s="106">
        <f>M31+M32+M33</f>
        <v>2128896060</v>
      </c>
      <c r="P31" s="84" t="s">
        <v>161</v>
      </c>
      <c r="Q31" s="84" t="s">
        <v>162</v>
      </c>
      <c r="R31" s="117" t="s">
        <v>163</v>
      </c>
    </row>
    <row r="32" spans="2:18" ht="156">
      <c r="B32" s="83" t="s">
        <v>155</v>
      </c>
      <c r="C32" s="84" t="s">
        <v>156</v>
      </c>
      <c r="D32" s="84">
        <v>1347</v>
      </c>
      <c r="E32" s="84" t="s">
        <v>157</v>
      </c>
      <c r="F32" s="84">
        <v>29</v>
      </c>
      <c r="G32" s="84" t="s">
        <v>164</v>
      </c>
      <c r="H32" s="84" t="s">
        <v>124</v>
      </c>
      <c r="I32" s="84" t="s">
        <v>165</v>
      </c>
      <c r="J32" s="84" t="s">
        <v>23</v>
      </c>
      <c r="K32" s="84">
        <v>1</v>
      </c>
      <c r="L32" s="97"/>
      <c r="M32" s="104">
        <v>735000000</v>
      </c>
      <c r="N32" s="105"/>
      <c r="O32" s="106">
        <f>L31-O31</f>
        <v>-0.59999990463256836</v>
      </c>
      <c r="P32" s="84" t="s">
        <v>161</v>
      </c>
      <c r="Q32" s="84" t="s">
        <v>162</v>
      </c>
      <c r="R32" s="117" t="s">
        <v>166</v>
      </c>
    </row>
    <row r="33" spans="2:999" ht="156">
      <c r="B33" s="83" t="s">
        <v>155</v>
      </c>
      <c r="C33" s="84" t="s">
        <v>156</v>
      </c>
      <c r="D33" s="84">
        <v>1347</v>
      </c>
      <c r="E33" s="84" t="s">
        <v>157</v>
      </c>
      <c r="F33" s="84">
        <v>30</v>
      </c>
      <c r="G33" s="84" t="s">
        <v>167</v>
      </c>
      <c r="H33" s="84" t="s">
        <v>151</v>
      </c>
      <c r="I33" s="84" t="s">
        <v>168</v>
      </c>
      <c r="J33" s="84" t="s">
        <v>23</v>
      </c>
      <c r="K33" s="84">
        <v>25</v>
      </c>
      <c r="L33" s="97"/>
      <c r="M33" s="104">
        <v>338896060</v>
      </c>
      <c r="N33" s="105"/>
      <c r="O33" s="106"/>
      <c r="P33" s="84" t="s">
        <v>161</v>
      </c>
      <c r="Q33" s="84" t="s">
        <v>162</v>
      </c>
      <c r="R33" s="117" t="s">
        <v>169</v>
      </c>
    </row>
    <row r="34" spans="2:999" ht="72">
      <c r="B34" s="85" t="s">
        <v>170</v>
      </c>
      <c r="C34" s="86" t="s">
        <v>171</v>
      </c>
      <c r="D34" s="86">
        <v>1350</v>
      </c>
      <c r="E34" s="86" t="s">
        <v>172</v>
      </c>
      <c r="F34" s="86">
        <v>31</v>
      </c>
      <c r="G34" s="86" t="s">
        <v>173</v>
      </c>
      <c r="H34" s="86" t="s">
        <v>174</v>
      </c>
      <c r="I34" s="86" t="s">
        <v>175</v>
      </c>
      <c r="J34" s="86">
        <v>1</v>
      </c>
      <c r="K34" s="86">
        <v>9</v>
      </c>
      <c r="L34" s="97">
        <f>N34*M40</f>
        <v>8607225458.7000008</v>
      </c>
      <c r="M34" s="104">
        <v>700000000</v>
      </c>
      <c r="N34" s="105">
        <v>0.1221</v>
      </c>
      <c r="O34" s="106">
        <f>M34+M35+M36+M37+M38</f>
        <v>8607225459</v>
      </c>
      <c r="P34" s="86" t="s">
        <v>176</v>
      </c>
      <c r="Q34" s="86" t="s">
        <v>177</v>
      </c>
      <c r="R34" s="118" t="s">
        <v>178</v>
      </c>
    </row>
    <row r="35" spans="2:999" ht="84">
      <c r="B35" s="85" t="s">
        <v>170</v>
      </c>
      <c r="C35" s="86" t="s">
        <v>171</v>
      </c>
      <c r="D35" s="86">
        <v>1350</v>
      </c>
      <c r="E35" s="86" t="s">
        <v>172</v>
      </c>
      <c r="F35" s="86">
        <v>32</v>
      </c>
      <c r="G35" s="86" t="s">
        <v>179</v>
      </c>
      <c r="H35" s="86" t="s">
        <v>180</v>
      </c>
      <c r="I35" s="86" t="s">
        <v>181</v>
      </c>
      <c r="J35" s="86" t="s">
        <v>23</v>
      </c>
      <c r="K35" s="86">
        <v>1</v>
      </c>
      <c r="L35" s="97"/>
      <c r="M35" s="104">
        <v>4150000000</v>
      </c>
      <c r="N35" s="105"/>
      <c r="O35" s="106">
        <f>L34-O34</f>
        <v>-0.29999923706054688</v>
      </c>
      <c r="P35" s="86" t="s">
        <v>176</v>
      </c>
      <c r="Q35" s="86" t="s">
        <v>177</v>
      </c>
      <c r="R35" s="118" t="s">
        <v>182</v>
      </c>
    </row>
    <row r="36" spans="2:999" ht="84">
      <c r="B36" s="85" t="s">
        <v>170</v>
      </c>
      <c r="C36" s="86" t="s">
        <v>171</v>
      </c>
      <c r="D36" s="86">
        <v>1350</v>
      </c>
      <c r="E36" s="86" t="s">
        <v>172</v>
      </c>
      <c r="F36" s="86">
        <v>33</v>
      </c>
      <c r="G36" s="86" t="s">
        <v>183</v>
      </c>
      <c r="H36" s="86" t="s">
        <v>184</v>
      </c>
      <c r="I36" s="86" t="s">
        <v>185</v>
      </c>
      <c r="J36" s="86" t="s">
        <v>23</v>
      </c>
      <c r="K36" s="86">
        <v>1</v>
      </c>
      <c r="L36" s="97"/>
      <c r="M36" s="104">
        <v>2170000000</v>
      </c>
      <c r="N36" s="105"/>
      <c r="O36" s="106"/>
      <c r="P36" s="86" t="s">
        <v>95</v>
      </c>
      <c r="Q36" s="86" t="s">
        <v>186</v>
      </c>
      <c r="R36" s="118" t="s">
        <v>187</v>
      </c>
    </row>
    <row r="37" spans="2:999" ht="120">
      <c r="B37" s="85" t="s">
        <v>170</v>
      </c>
      <c r="C37" s="86" t="s">
        <v>171</v>
      </c>
      <c r="D37" s="86">
        <v>1352</v>
      </c>
      <c r="E37" s="86" t="s">
        <v>188</v>
      </c>
      <c r="F37" s="86">
        <v>34</v>
      </c>
      <c r="G37" s="86" t="s">
        <v>189</v>
      </c>
      <c r="H37" s="86" t="s">
        <v>190</v>
      </c>
      <c r="I37" s="86" t="s">
        <v>191</v>
      </c>
      <c r="J37" s="86" t="s">
        <v>23</v>
      </c>
      <c r="K37" s="86">
        <v>50</v>
      </c>
      <c r="L37" s="97"/>
      <c r="M37" s="104">
        <v>1207225459</v>
      </c>
      <c r="N37" s="105"/>
      <c r="O37" s="106"/>
      <c r="P37" s="86" t="s">
        <v>192</v>
      </c>
      <c r="Q37" s="86" t="s">
        <v>193</v>
      </c>
      <c r="R37" s="118" t="s">
        <v>194</v>
      </c>
    </row>
    <row r="38" spans="2:999" ht="96">
      <c r="B38" s="87" t="s">
        <v>170</v>
      </c>
      <c r="C38" s="88" t="s">
        <v>171</v>
      </c>
      <c r="D38" s="88">
        <v>1352</v>
      </c>
      <c r="E38" s="88" t="s">
        <v>188</v>
      </c>
      <c r="F38" s="88">
        <v>35</v>
      </c>
      <c r="G38" s="88" t="s">
        <v>195</v>
      </c>
      <c r="H38" s="88" t="s">
        <v>32</v>
      </c>
      <c r="I38" s="88" t="s">
        <v>196</v>
      </c>
      <c r="J38" s="88" t="s">
        <v>23</v>
      </c>
      <c r="K38" s="88">
        <v>1500</v>
      </c>
      <c r="L38" s="98"/>
      <c r="M38" s="107">
        <v>380000000</v>
      </c>
      <c r="N38" s="108"/>
      <c r="O38" s="109"/>
      <c r="P38" s="88" t="s">
        <v>192</v>
      </c>
      <c r="Q38" s="88" t="s">
        <v>193</v>
      </c>
      <c r="R38" s="119" t="s">
        <v>197</v>
      </c>
    </row>
    <row r="39" spans="2:999">
      <c r="B39" s="89"/>
      <c r="C39" s="89"/>
      <c r="D39" s="89"/>
      <c r="E39" s="89"/>
      <c r="F39" s="89"/>
      <c r="G39" s="92"/>
      <c r="H39" s="93"/>
      <c r="I39" s="93"/>
      <c r="J39" s="93"/>
      <c r="K39" s="89"/>
      <c r="L39" s="99"/>
      <c r="M39" s="99"/>
      <c r="N39" s="110"/>
      <c r="O39" s="110"/>
      <c r="P39" s="111"/>
      <c r="Q39" s="111"/>
      <c r="R39" s="111"/>
      <c r="ALK39" s="120"/>
    </row>
    <row r="40" spans="2:999">
      <c r="E40" s="94"/>
      <c r="K40" s="100" t="s">
        <v>198</v>
      </c>
      <c r="L40" s="101">
        <f>SUM(L4:L38)</f>
        <v>70493247000</v>
      </c>
      <c r="M40" s="101">
        <v>70493247000</v>
      </c>
      <c r="N40" s="249">
        <f>SUM(N4:N38)</f>
        <v>1</v>
      </c>
      <c r="O40" s="112"/>
    </row>
    <row r="41" spans="2:999">
      <c r="E41" s="94"/>
      <c r="K41" s="100" t="s">
        <v>199</v>
      </c>
      <c r="L41" s="102">
        <f>SUM(L4:L38)</f>
        <v>70493247000</v>
      </c>
      <c r="M41" s="102">
        <f>SUM(M4:M38)</f>
        <v>70493247000</v>
      </c>
      <c r="N41" s="250"/>
      <c r="O41" s="113"/>
    </row>
    <row r="43" spans="2:999">
      <c r="M43" s="114">
        <f>M40-M41</f>
        <v>0</v>
      </c>
    </row>
  </sheetData>
  <mergeCells count="2">
    <mergeCell ref="B2:R2"/>
    <mergeCell ref="N40:N41"/>
  </mergeCells>
  <pageMargins left="0.59027777777777801" right="0.59027777777777801" top="0.59027777777777801" bottom="0.59027777777777801" header="0.39305555555555599" footer="0.39305555555555599"/>
  <pageSetup scale="4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/>
  </sheetViews>
  <sheetFormatPr baseColWidth="10" defaultColWidth="9" defaultRowHeight="15"/>
  <sheetData>
    <row r="1" spans="1:19" ht="15.75">
      <c r="E1" s="37"/>
      <c r="L1" s="47"/>
      <c r="M1" s="47"/>
      <c r="N1" s="47"/>
      <c r="O1" s="47"/>
    </row>
    <row r="2" spans="1:19" ht="18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59"/>
      <c r="O2" s="60"/>
    </row>
    <row r="3" spans="1:19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61"/>
      <c r="O3" s="61"/>
      <c r="P3" s="62" t="s">
        <v>200</v>
      </c>
      <c r="Q3" s="62"/>
      <c r="R3" s="62"/>
      <c r="S3" s="62"/>
    </row>
    <row r="4" spans="1:19" ht="51">
      <c r="A4" s="28" t="s">
        <v>201</v>
      </c>
      <c r="B4" s="29" t="s">
        <v>1</v>
      </c>
      <c r="C4" s="29" t="s">
        <v>2</v>
      </c>
      <c r="D4" s="29" t="s">
        <v>3</v>
      </c>
      <c r="E4" s="38" t="s">
        <v>4</v>
      </c>
      <c r="F4" s="29" t="s">
        <v>5</v>
      </c>
      <c r="G4" s="29" t="s">
        <v>6</v>
      </c>
      <c r="H4" s="39" t="s">
        <v>7</v>
      </c>
      <c r="I4" s="39" t="s">
        <v>8</v>
      </c>
      <c r="J4" s="39" t="s">
        <v>9</v>
      </c>
      <c r="K4" s="38" t="s">
        <v>10</v>
      </c>
      <c r="L4" s="48" t="s">
        <v>11</v>
      </c>
      <c r="M4" s="48" t="s">
        <v>12</v>
      </c>
      <c r="N4" s="48" t="s">
        <v>13</v>
      </c>
      <c r="O4" s="48"/>
      <c r="P4" s="63" t="s">
        <v>14</v>
      </c>
      <c r="Q4" s="63" t="s">
        <v>15</v>
      </c>
      <c r="R4" s="63" t="s">
        <v>16</v>
      </c>
      <c r="S4" s="74" t="s">
        <v>202</v>
      </c>
    </row>
    <row r="5" spans="1:19" ht="140.25">
      <c r="A5" s="30">
        <v>1</v>
      </c>
      <c r="B5" s="31" t="s">
        <v>17</v>
      </c>
      <c r="C5" s="31" t="s">
        <v>18</v>
      </c>
      <c r="D5" s="32" t="s">
        <v>203</v>
      </c>
      <c r="E5" s="32" t="s">
        <v>203</v>
      </c>
      <c r="F5" s="31">
        <v>1</v>
      </c>
      <c r="G5" s="40" t="s">
        <v>20</v>
      </c>
      <c r="H5" s="33" t="s">
        <v>21</v>
      </c>
      <c r="I5" s="33" t="s">
        <v>22</v>
      </c>
      <c r="J5" s="33" t="s">
        <v>23</v>
      </c>
      <c r="K5" s="31">
        <v>1</v>
      </c>
      <c r="L5" s="49">
        <f>N5*M41</f>
        <v>845918964</v>
      </c>
      <c r="M5" s="49">
        <v>360000000</v>
      </c>
      <c r="N5" s="64">
        <v>1.2E-2</v>
      </c>
      <c r="O5" s="65">
        <f>M5+M6+M7</f>
        <v>845918964</v>
      </c>
      <c r="P5" s="66" t="s">
        <v>24</v>
      </c>
      <c r="Q5" s="66" t="s">
        <v>25</v>
      </c>
      <c r="R5" s="66" t="s">
        <v>26</v>
      </c>
      <c r="S5" s="67"/>
    </row>
    <row r="6" spans="1:19" ht="153">
      <c r="A6" s="30">
        <v>2</v>
      </c>
      <c r="B6" s="31" t="s">
        <v>17</v>
      </c>
      <c r="C6" s="31" t="s">
        <v>18</v>
      </c>
      <c r="D6" s="32"/>
      <c r="E6" s="32"/>
      <c r="F6" s="31">
        <v>2</v>
      </c>
      <c r="G6" s="40" t="s">
        <v>27</v>
      </c>
      <c r="H6" s="33" t="s">
        <v>21</v>
      </c>
      <c r="I6" s="33" t="s">
        <v>28</v>
      </c>
      <c r="J6" s="50" t="s">
        <v>23</v>
      </c>
      <c r="K6" s="51">
        <v>5</v>
      </c>
      <c r="L6" s="49"/>
      <c r="M6" s="49">
        <v>125000000</v>
      </c>
      <c r="N6" s="64"/>
      <c r="O6" s="65">
        <f>L5-O5</f>
        <v>0</v>
      </c>
      <c r="P6" s="66" t="s">
        <v>29</v>
      </c>
      <c r="Q6" s="66" t="s">
        <v>25</v>
      </c>
      <c r="R6" s="66" t="s">
        <v>30</v>
      </c>
      <c r="S6" s="67"/>
    </row>
    <row r="7" spans="1:19" ht="127.5">
      <c r="A7" s="30">
        <v>3</v>
      </c>
      <c r="B7" s="31" t="s">
        <v>17</v>
      </c>
      <c r="C7" s="31" t="s">
        <v>18</v>
      </c>
      <c r="D7" s="32"/>
      <c r="E7" s="32"/>
      <c r="F7" s="31">
        <v>3</v>
      </c>
      <c r="G7" s="40" t="s">
        <v>31</v>
      </c>
      <c r="H7" s="33" t="s">
        <v>32</v>
      </c>
      <c r="I7" s="33" t="s">
        <v>33</v>
      </c>
      <c r="J7" s="33" t="s">
        <v>23</v>
      </c>
      <c r="K7" s="31">
        <v>3000</v>
      </c>
      <c r="L7" s="49"/>
      <c r="M7" s="49">
        <v>360918964</v>
      </c>
      <c r="N7" s="64"/>
      <c r="O7" s="65">
        <f>L8*0.9</f>
        <v>6725055763.8000002</v>
      </c>
      <c r="P7" s="66" t="s">
        <v>34</v>
      </c>
      <c r="Q7" s="66" t="s">
        <v>35</v>
      </c>
      <c r="R7" s="66" t="s">
        <v>36</v>
      </c>
      <c r="S7" s="67"/>
    </row>
    <row r="8" spans="1:19" ht="191.25">
      <c r="A8" s="30">
        <v>4</v>
      </c>
      <c r="B8" s="31" t="s">
        <v>17</v>
      </c>
      <c r="C8" s="31" t="s">
        <v>37</v>
      </c>
      <c r="D8" s="32" t="s">
        <v>204</v>
      </c>
      <c r="E8" s="32" t="s">
        <v>204</v>
      </c>
      <c r="F8" s="31">
        <v>4</v>
      </c>
      <c r="G8" s="40" t="s">
        <v>39</v>
      </c>
      <c r="H8" s="33" t="s">
        <v>32</v>
      </c>
      <c r="I8" s="33" t="s">
        <v>40</v>
      </c>
      <c r="J8" s="33" t="s">
        <v>41</v>
      </c>
      <c r="K8" s="31">
        <v>4670</v>
      </c>
      <c r="L8" s="49">
        <f>N8*M41</f>
        <v>7472284182</v>
      </c>
      <c r="M8" s="49">
        <v>6725057000</v>
      </c>
      <c r="N8" s="64">
        <v>0.106</v>
      </c>
      <c r="O8" s="65">
        <f>M8+M9</f>
        <v>7472284182</v>
      </c>
      <c r="P8" s="66" t="s">
        <v>34</v>
      </c>
      <c r="Q8" s="66" t="s">
        <v>42</v>
      </c>
      <c r="R8" s="66" t="s">
        <v>43</v>
      </c>
      <c r="S8" s="67"/>
    </row>
    <row r="9" spans="1:19" ht="150">
      <c r="A9" s="30">
        <v>5</v>
      </c>
      <c r="B9" s="31" t="s">
        <v>17</v>
      </c>
      <c r="C9" s="31" t="s">
        <v>37</v>
      </c>
      <c r="D9" s="32"/>
      <c r="E9" s="32"/>
      <c r="F9" s="31">
        <v>5</v>
      </c>
      <c r="G9" s="40" t="s">
        <v>45</v>
      </c>
      <c r="H9" s="33" t="s">
        <v>32</v>
      </c>
      <c r="I9" s="33" t="s">
        <v>46</v>
      </c>
      <c r="J9" s="33" t="s">
        <v>23</v>
      </c>
      <c r="K9" s="31">
        <v>450</v>
      </c>
      <c r="L9" s="49"/>
      <c r="M9" s="49">
        <v>747227182</v>
      </c>
      <c r="N9" s="64"/>
      <c r="O9" s="65">
        <f>L8-O8</f>
        <v>0</v>
      </c>
      <c r="P9" s="66" t="s">
        <v>47</v>
      </c>
      <c r="Q9" s="66" t="s">
        <v>48</v>
      </c>
      <c r="R9" s="66" t="s">
        <v>49</v>
      </c>
      <c r="S9" s="67"/>
    </row>
    <row r="10" spans="1:19" ht="240">
      <c r="A10" s="30">
        <v>6</v>
      </c>
      <c r="B10" s="31" t="s">
        <v>17</v>
      </c>
      <c r="C10" s="31" t="s">
        <v>50</v>
      </c>
      <c r="D10" s="32" t="s">
        <v>205</v>
      </c>
      <c r="E10" s="32" t="s">
        <v>205</v>
      </c>
      <c r="F10" s="31">
        <v>6</v>
      </c>
      <c r="G10" s="40" t="s">
        <v>52</v>
      </c>
      <c r="H10" s="33" t="s">
        <v>53</v>
      </c>
      <c r="I10" s="33" t="s">
        <v>54</v>
      </c>
      <c r="J10" s="33" t="s">
        <v>23</v>
      </c>
      <c r="K10" s="31">
        <v>1</v>
      </c>
      <c r="L10" s="49">
        <f>N10*M41</f>
        <v>1057398705</v>
      </c>
      <c r="M10" s="49">
        <v>1057398705</v>
      </c>
      <c r="N10" s="64">
        <v>1.4999999999999999E-2</v>
      </c>
      <c r="O10" s="65"/>
      <c r="P10" s="66" t="s">
        <v>55</v>
      </c>
      <c r="Q10" s="66" t="s">
        <v>56</v>
      </c>
      <c r="R10" s="66" t="s">
        <v>51</v>
      </c>
      <c r="S10" s="67"/>
    </row>
    <row r="11" spans="1:19" ht="165.75">
      <c r="A11" s="30">
        <v>7</v>
      </c>
      <c r="B11" s="31" t="s">
        <v>17</v>
      </c>
      <c r="C11" s="31" t="s">
        <v>57</v>
      </c>
      <c r="D11" s="32" t="s">
        <v>206</v>
      </c>
      <c r="E11" s="32" t="s">
        <v>206</v>
      </c>
      <c r="F11" s="31">
        <v>7</v>
      </c>
      <c r="G11" s="40" t="s">
        <v>59</v>
      </c>
      <c r="H11" s="33" t="s">
        <v>60</v>
      </c>
      <c r="I11" s="33" t="s">
        <v>61</v>
      </c>
      <c r="J11" s="33" t="s">
        <v>23</v>
      </c>
      <c r="K11" s="31">
        <v>7</v>
      </c>
      <c r="L11" s="52">
        <f>N11*M41</f>
        <v>493452729</v>
      </c>
      <c r="M11" s="49">
        <v>493452729</v>
      </c>
      <c r="N11" s="64">
        <v>7.0000000000000001E-3</v>
      </c>
      <c r="O11" s="65"/>
      <c r="P11" s="66" t="s">
        <v>29</v>
      </c>
      <c r="Q11" s="66" t="s">
        <v>62</v>
      </c>
      <c r="R11" s="66" t="s">
        <v>30</v>
      </c>
      <c r="S11" s="67"/>
    </row>
    <row r="12" spans="1:19" ht="395.25">
      <c r="A12" s="30">
        <v>8</v>
      </c>
      <c r="B12" s="31" t="s">
        <v>17</v>
      </c>
      <c r="C12" s="31" t="s">
        <v>63</v>
      </c>
      <c r="D12" s="32" t="s">
        <v>207</v>
      </c>
      <c r="E12" s="32" t="s">
        <v>207</v>
      </c>
      <c r="F12" s="31">
        <v>8</v>
      </c>
      <c r="G12" s="40" t="s">
        <v>65</v>
      </c>
      <c r="H12" s="33" t="s">
        <v>66</v>
      </c>
      <c r="I12" s="33" t="s">
        <v>67</v>
      </c>
      <c r="J12" s="33" t="s">
        <v>41</v>
      </c>
      <c r="K12" s="31">
        <v>50</v>
      </c>
      <c r="L12" s="53">
        <f>N12*M41</f>
        <v>352466235</v>
      </c>
      <c r="M12" s="49">
        <v>352466235</v>
      </c>
      <c r="N12" s="64">
        <v>5.0000000000000001E-3</v>
      </c>
      <c r="O12" s="65"/>
      <c r="P12" s="67" t="s">
        <v>68</v>
      </c>
      <c r="Q12" s="67"/>
      <c r="R12" s="67"/>
      <c r="S12" s="67"/>
    </row>
    <row r="13" spans="1:19" ht="153">
      <c r="A13" s="30">
        <v>9</v>
      </c>
      <c r="B13" s="31" t="s">
        <v>17</v>
      </c>
      <c r="C13" s="31" t="s">
        <v>70</v>
      </c>
      <c r="D13" s="32" t="s">
        <v>208</v>
      </c>
      <c r="E13" s="32" t="s">
        <v>208</v>
      </c>
      <c r="F13" s="31">
        <v>9</v>
      </c>
      <c r="G13" s="40" t="s">
        <v>72</v>
      </c>
      <c r="H13" s="33" t="s">
        <v>73</v>
      </c>
      <c r="I13" s="33" t="s">
        <v>74</v>
      </c>
      <c r="J13" s="33" t="s">
        <v>23</v>
      </c>
      <c r="K13" s="31">
        <v>12</v>
      </c>
      <c r="L13" s="49">
        <f>N13*M41</f>
        <v>3524662350</v>
      </c>
      <c r="M13" s="49">
        <v>1560000000</v>
      </c>
      <c r="N13" s="64">
        <v>0.05</v>
      </c>
      <c r="O13" s="65">
        <f>M13+M14+M15+M16+M17</f>
        <v>3524662350</v>
      </c>
      <c r="P13" s="68" t="s">
        <v>75</v>
      </c>
      <c r="Q13" s="68" t="s">
        <v>76</v>
      </c>
      <c r="R13" s="68" t="s">
        <v>77</v>
      </c>
      <c r="S13" s="67"/>
    </row>
    <row r="14" spans="1:19" ht="153">
      <c r="A14" s="30">
        <v>10</v>
      </c>
      <c r="B14" s="31" t="s">
        <v>17</v>
      </c>
      <c r="C14" s="31" t="s">
        <v>70</v>
      </c>
      <c r="D14" s="32"/>
      <c r="E14" s="32"/>
      <c r="F14" s="31">
        <v>11</v>
      </c>
      <c r="G14" s="40" t="s">
        <v>78</v>
      </c>
      <c r="H14" s="33" t="s">
        <v>32</v>
      </c>
      <c r="I14" s="33" t="s">
        <v>79</v>
      </c>
      <c r="J14" s="33" t="s">
        <v>23</v>
      </c>
      <c r="K14" s="31">
        <v>250</v>
      </c>
      <c r="L14" s="49"/>
      <c r="M14" s="49">
        <v>146360000</v>
      </c>
      <c r="N14" s="64"/>
      <c r="O14" s="65">
        <f>L13-O13</f>
        <v>0</v>
      </c>
      <c r="P14" s="68" t="s">
        <v>80</v>
      </c>
      <c r="Q14" s="68" t="s">
        <v>80</v>
      </c>
      <c r="R14" s="68" t="s">
        <v>81</v>
      </c>
      <c r="S14" s="67"/>
    </row>
    <row r="15" spans="1:19" ht="153">
      <c r="A15" s="30">
        <v>11</v>
      </c>
      <c r="B15" s="31" t="s">
        <v>17</v>
      </c>
      <c r="C15" s="31" t="s">
        <v>70</v>
      </c>
      <c r="D15" s="32"/>
      <c r="E15" s="32"/>
      <c r="F15" s="31">
        <v>12</v>
      </c>
      <c r="G15" s="40" t="s">
        <v>82</v>
      </c>
      <c r="H15" s="33" t="s">
        <v>32</v>
      </c>
      <c r="I15" s="33" t="s">
        <v>79</v>
      </c>
      <c r="J15" s="33" t="s">
        <v>41</v>
      </c>
      <c r="K15" s="31">
        <v>150</v>
      </c>
      <c r="L15" s="49"/>
      <c r="M15" s="49">
        <v>230000000</v>
      </c>
      <c r="N15" s="64"/>
      <c r="O15" s="65"/>
      <c r="P15" s="68" t="s">
        <v>80</v>
      </c>
      <c r="Q15" s="68" t="s">
        <v>80</v>
      </c>
      <c r="R15" s="68" t="s">
        <v>81</v>
      </c>
      <c r="S15" s="67"/>
    </row>
    <row r="16" spans="1:19" ht="153">
      <c r="A16" s="30">
        <v>12</v>
      </c>
      <c r="B16" s="31" t="s">
        <v>17</v>
      </c>
      <c r="C16" s="31" t="s">
        <v>70</v>
      </c>
      <c r="D16" s="32"/>
      <c r="E16" s="32"/>
      <c r="F16" s="31">
        <v>10</v>
      </c>
      <c r="G16" s="40" t="s">
        <v>83</v>
      </c>
      <c r="H16" s="33" t="s">
        <v>73</v>
      </c>
      <c r="I16" s="33" t="s">
        <v>84</v>
      </c>
      <c r="J16" s="33" t="s">
        <v>23</v>
      </c>
      <c r="K16" s="31">
        <v>7</v>
      </c>
      <c r="L16" s="49"/>
      <c r="M16" s="49">
        <v>1360000000</v>
      </c>
      <c r="N16" s="64"/>
      <c r="O16" s="65"/>
      <c r="P16" s="68" t="s">
        <v>75</v>
      </c>
      <c r="Q16" s="68" t="s">
        <v>76</v>
      </c>
      <c r="R16" s="68" t="s">
        <v>85</v>
      </c>
      <c r="S16" s="67"/>
    </row>
    <row r="17" spans="1:21" ht="153">
      <c r="A17" s="30">
        <v>13</v>
      </c>
      <c r="B17" s="31" t="s">
        <v>17</v>
      </c>
      <c r="C17" s="31" t="s">
        <v>70</v>
      </c>
      <c r="D17" s="32"/>
      <c r="E17" s="32"/>
      <c r="F17" s="31">
        <v>13</v>
      </c>
      <c r="G17" s="40" t="s">
        <v>86</v>
      </c>
      <c r="H17" s="33" t="s">
        <v>32</v>
      </c>
      <c r="I17" s="33" t="s">
        <v>87</v>
      </c>
      <c r="J17" s="33" t="s">
        <v>88</v>
      </c>
      <c r="K17" s="31">
        <v>280</v>
      </c>
      <c r="L17" s="49"/>
      <c r="M17" s="49">
        <v>228302350</v>
      </c>
      <c r="N17" s="64"/>
      <c r="O17" s="65"/>
      <c r="P17" s="68" t="s">
        <v>80</v>
      </c>
      <c r="Q17" s="68" t="s">
        <v>80</v>
      </c>
      <c r="R17" s="68" t="s">
        <v>89</v>
      </c>
      <c r="S17" s="67"/>
    </row>
    <row r="18" spans="1:21" ht="140.25">
      <c r="A18" s="30">
        <v>14</v>
      </c>
      <c r="B18" s="31" t="s">
        <v>90</v>
      </c>
      <c r="C18" s="33" t="s">
        <v>91</v>
      </c>
      <c r="D18" s="32" t="s">
        <v>209</v>
      </c>
      <c r="E18" s="32" t="s">
        <v>209</v>
      </c>
      <c r="F18" s="31">
        <v>14</v>
      </c>
      <c r="G18" s="40" t="s">
        <v>93</v>
      </c>
      <c r="H18" s="33" t="s">
        <v>32</v>
      </c>
      <c r="I18" s="33" t="s">
        <v>94</v>
      </c>
      <c r="J18" s="33" t="s">
        <v>23</v>
      </c>
      <c r="K18" s="31">
        <v>200</v>
      </c>
      <c r="L18" s="49">
        <f>N18*M41</f>
        <v>704932470</v>
      </c>
      <c r="M18" s="49">
        <v>550000000</v>
      </c>
      <c r="N18" s="64">
        <v>0.01</v>
      </c>
      <c r="O18" s="65">
        <f>M18+M19</f>
        <v>704932470</v>
      </c>
      <c r="P18" s="66" t="s">
        <v>95</v>
      </c>
      <c r="Q18" s="66" t="s">
        <v>96</v>
      </c>
      <c r="R18" s="66" t="s">
        <v>97</v>
      </c>
      <c r="S18" s="67"/>
    </row>
    <row r="19" spans="1:21" ht="369.75">
      <c r="A19" s="30">
        <v>15</v>
      </c>
      <c r="B19" s="31" t="s">
        <v>90</v>
      </c>
      <c r="C19" s="33" t="s">
        <v>91</v>
      </c>
      <c r="D19" s="32"/>
      <c r="E19" s="32"/>
      <c r="F19" s="31">
        <v>15</v>
      </c>
      <c r="G19" s="40" t="s">
        <v>98</v>
      </c>
      <c r="H19" s="33" t="s">
        <v>32</v>
      </c>
      <c r="I19" s="33" t="s">
        <v>99</v>
      </c>
      <c r="J19" s="33" t="s">
        <v>23</v>
      </c>
      <c r="K19" s="31">
        <v>2</v>
      </c>
      <c r="L19" s="49"/>
      <c r="M19" s="49">
        <v>154932470</v>
      </c>
      <c r="N19" s="64"/>
      <c r="O19" s="65">
        <f t="shared" ref="O19:O23" si="0">L18-O18</f>
        <v>0</v>
      </c>
      <c r="P19" s="66" t="s">
        <v>95</v>
      </c>
      <c r="Q19" s="66" t="s">
        <v>96</v>
      </c>
      <c r="R19" s="66" t="s">
        <v>100</v>
      </c>
      <c r="S19" s="67"/>
    </row>
    <row r="20" spans="1:21" ht="150">
      <c r="A20" s="30">
        <v>16</v>
      </c>
      <c r="B20" s="31" t="s">
        <v>90</v>
      </c>
      <c r="C20" s="31" t="s">
        <v>101</v>
      </c>
      <c r="D20" s="32" t="s">
        <v>210</v>
      </c>
      <c r="E20" s="32" t="s">
        <v>210</v>
      </c>
      <c r="F20" s="31">
        <v>16</v>
      </c>
      <c r="G20" s="40" t="s">
        <v>103</v>
      </c>
      <c r="H20" s="33" t="s">
        <v>104</v>
      </c>
      <c r="I20" s="33" t="s">
        <v>105</v>
      </c>
      <c r="J20" s="33" t="s">
        <v>23</v>
      </c>
      <c r="K20" s="31">
        <v>0</v>
      </c>
      <c r="L20" s="49">
        <f>N20*M41</f>
        <v>7049324700</v>
      </c>
      <c r="M20" s="49">
        <v>1000000000</v>
      </c>
      <c r="N20" s="64">
        <v>0.1</v>
      </c>
      <c r="O20" s="65">
        <f>M20+M21</f>
        <v>7049324700</v>
      </c>
      <c r="P20" s="66" t="s">
        <v>106</v>
      </c>
      <c r="Q20" s="66" t="s">
        <v>107</v>
      </c>
      <c r="R20" s="66" t="s">
        <v>108</v>
      </c>
      <c r="S20" s="67"/>
    </row>
    <row r="21" spans="1:21" ht="150">
      <c r="A21" s="30">
        <v>17</v>
      </c>
      <c r="B21" s="31" t="s">
        <v>90</v>
      </c>
      <c r="C21" s="31" t="s">
        <v>101</v>
      </c>
      <c r="D21" s="32"/>
      <c r="E21" s="32"/>
      <c r="F21" s="31">
        <v>17</v>
      </c>
      <c r="G21" s="40" t="s">
        <v>109</v>
      </c>
      <c r="H21" s="33" t="s">
        <v>104</v>
      </c>
      <c r="I21" s="33" t="s">
        <v>110</v>
      </c>
      <c r="J21" s="33" t="s">
        <v>23</v>
      </c>
      <c r="K21" s="31">
        <v>30</v>
      </c>
      <c r="L21" s="49"/>
      <c r="M21" s="49">
        <v>6049324700</v>
      </c>
      <c r="N21" s="64"/>
      <c r="O21" s="65">
        <f t="shared" si="0"/>
        <v>0</v>
      </c>
      <c r="P21" s="66" t="s">
        <v>106</v>
      </c>
      <c r="Q21" s="66" t="s">
        <v>107</v>
      </c>
      <c r="R21" s="66" t="s">
        <v>111</v>
      </c>
      <c r="S21" s="67"/>
    </row>
    <row r="22" spans="1:21" ht="360">
      <c r="A22" s="30">
        <v>18</v>
      </c>
      <c r="B22" s="31" t="s">
        <v>90</v>
      </c>
      <c r="C22" s="31" t="s">
        <v>112</v>
      </c>
      <c r="D22" s="32" t="s">
        <v>211</v>
      </c>
      <c r="E22" s="32" t="s">
        <v>211</v>
      </c>
      <c r="F22" s="31">
        <v>18</v>
      </c>
      <c r="G22" s="40" t="s">
        <v>114</v>
      </c>
      <c r="H22" s="33" t="s">
        <v>115</v>
      </c>
      <c r="I22" s="33" t="s">
        <v>116</v>
      </c>
      <c r="J22" s="33" t="s">
        <v>41</v>
      </c>
      <c r="K22" s="31">
        <v>0</v>
      </c>
      <c r="L22" s="49">
        <f>N22*M41</f>
        <v>34189224795</v>
      </c>
      <c r="M22" s="49">
        <v>1280000000</v>
      </c>
      <c r="N22" s="64">
        <v>0.48499999999999999</v>
      </c>
      <c r="O22" s="65">
        <f>M22+M23+M24+M25+M26+M27</f>
        <v>34189224795</v>
      </c>
      <c r="P22" s="66" t="s">
        <v>117</v>
      </c>
      <c r="Q22" s="66" t="s">
        <v>118</v>
      </c>
      <c r="R22" s="66" t="s">
        <v>119</v>
      </c>
      <c r="S22" s="67"/>
    </row>
    <row r="23" spans="1:21" ht="360">
      <c r="A23" s="30">
        <v>19</v>
      </c>
      <c r="B23" s="31" t="s">
        <v>90</v>
      </c>
      <c r="C23" s="31" t="s">
        <v>112</v>
      </c>
      <c r="D23" s="32"/>
      <c r="E23" s="32"/>
      <c r="F23" s="31">
        <v>19</v>
      </c>
      <c r="G23" s="41" t="s">
        <v>120</v>
      </c>
      <c r="H23" s="33" t="s">
        <v>115</v>
      </c>
      <c r="I23" s="33" t="s">
        <v>121</v>
      </c>
      <c r="J23" s="33" t="s">
        <v>23</v>
      </c>
      <c r="K23" s="31">
        <v>25</v>
      </c>
      <c r="L23" s="49"/>
      <c r="M23" s="49">
        <v>31279224795</v>
      </c>
      <c r="N23" s="64"/>
      <c r="O23" s="65">
        <f t="shared" si="0"/>
        <v>0</v>
      </c>
      <c r="P23" s="66" t="s">
        <v>117</v>
      </c>
      <c r="Q23" s="66" t="s">
        <v>118</v>
      </c>
      <c r="R23" s="66" t="s">
        <v>122</v>
      </c>
      <c r="S23" s="67"/>
    </row>
    <row r="24" spans="1:21" ht="360">
      <c r="A24" s="30">
        <v>20</v>
      </c>
      <c r="B24" s="31" t="s">
        <v>90</v>
      </c>
      <c r="C24" s="31" t="s">
        <v>112</v>
      </c>
      <c r="D24" s="32"/>
      <c r="E24" s="32"/>
      <c r="F24" s="31">
        <v>20</v>
      </c>
      <c r="G24" s="40" t="s">
        <v>123</v>
      </c>
      <c r="H24" s="33" t="s">
        <v>124</v>
      </c>
      <c r="I24" s="33" t="s">
        <v>125</v>
      </c>
      <c r="J24" s="33" t="s">
        <v>23</v>
      </c>
      <c r="K24" s="31">
        <v>0</v>
      </c>
      <c r="L24" s="49"/>
      <c r="M24" s="49">
        <v>1360000000</v>
      </c>
      <c r="N24" s="64"/>
      <c r="O24" s="65"/>
      <c r="P24" s="66" t="s">
        <v>117</v>
      </c>
      <c r="Q24" s="66" t="s">
        <v>118</v>
      </c>
      <c r="R24" s="66" t="s">
        <v>126</v>
      </c>
      <c r="S24" s="67"/>
      <c r="T24">
        <f>1306800000</f>
        <v>1306800000</v>
      </c>
    </row>
    <row r="25" spans="1:21" ht="360">
      <c r="A25" s="30">
        <v>21</v>
      </c>
      <c r="B25" s="31" t="s">
        <v>90</v>
      </c>
      <c r="C25" s="31" t="s">
        <v>112</v>
      </c>
      <c r="D25" s="32"/>
      <c r="E25" s="32"/>
      <c r="F25" s="31">
        <v>21</v>
      </c>
      <c r="G25" s="40" t="s">
        <v>127</v>
      </c>
      <c r="H25" s="33" t="s">
        <v>124</v>
      </c>
      <c r="I25" s="33" t="s">
        <v>128</v>
      </c>
      <c r="J25" s="33" t="s">
        <v>23</v>
      </c>
      <c r="K25" s="31">
        <v>200</v>
      </c>
      <c r="L25" s="49"/>
      <c r="M25" s="49">
        <v>90000000</v>
      </c>
      <c r="N25" s="64"/>
      <c r="O25" s="65"/>
      <c r="P25" s="66" t="s">
        <v>117</v>
      </c>
      <c r="Q25" s="66" t="s">
        <v>118</v>
      </c>
      <c r="R25" s="66" t="s">
        <v>129</v>
      </c>
      <c r="S25" s="67"/>
    </row>
    <row r="26" spans="1:21" ht="360">
      <c r="A26" s="30">
        <v>22</v>
      </c>
      <c r="B26" s="31" t="s">
        <v>90</v>
      </c>
      <c r="C26" s="31" t="s">
        <v>112</v>
      </c>
      <c r="D26" s="32"/>
      <c r="E26" s="32"/>
      <c r="F26" s="31">
        <v>22</v>
      </c>
      <c r="G26" s="41" t="s">
        <v>130</v>
      </c>
      <c r="H26" s="33" t="s">
        <v>131</v>
      </c>
      <c r="I26" s="33" t="s">
        <v>132</v>
      </c>
      <c r="J26" s="33" t="s">
        <v>133</v>
      </c>
      <c r="K26" s="31">
        <v>1</v>
      </c>
      <c r="L26" s="49"/>
      <c r="M26" s="49">
        <v>40000000</v>
      </c>
      <c r="N26" s="64"/>
      <c r="O26" s="65"/>
      <c r="P26" s="66" t="s">
        <v>117</v>
      </c>
      <c r="Q26" s="66" t="s">
        <v>118</v>
      </c>
      <c r="R26" s="66" t="s">
        <v>134</v>
      </c>
      <c r="S26" s="67"/>
      <c r="T26" s="75">
        <f>L22-T24</f>
        <v>32882424795</v>
      </c>
      <c r="U26">
        <v>31363200000</v>
      </c>
    </row>
    <row r="27" spans="1:21" ht="360">
      <c r="A27" s="30">
        <v>23</v>
      </c>
      <c r="B27" s="31" t="s">
        <v>90</v>
      </c>
      <c r="C27" s="31" t="s">
        <v>112</v>
      </c>
      <c r="D27" s="32" t="s">
        <v>212</v>
      </c>
      <c r="E27" s="32" t="s">
        <v>212</v>
      </c>
      <c r="F27" s="31">
        <v>23</v>
      </c>
      <c r="G27" s="40" t="s">
        <v>135</v>
      </c>
      <c r="H27" s="33" t="s">
        <v>136</v>
      </c>
      <c r="I27" s="33" t="s">
        <v>137</v>
      </c>
      <c r="J27" s="33" t="s">
        <v>133</v>
      </c>
      <c r="K27" s="31">
        <v>0</v>
      </c>
      <c r="L27" s="49"/>
      <c r="M27" s="49">
        <v>140000000</v>
      </c>
      <c r="N27" s="64"/>
      <c r="O27" s="65"/>
      <c r="P27" s="66" t="s">
        <v>117</v>
      </c>
      <c r="Q27" s="66" t="s">
        <v>118</v>
      </c>
      <c r="R27" s="66" t="s">
        <v>129</v>
      </c>
      <c r="S27" s="67"/>
      <c r="T27" s="75">
        <f>U26-L22</f>
        <v>-2826024795</v>
      </c>
    </row>
    <row r="28" spans="1:21" ht="120">
      <c r="A28" s="30">
        <v>24</v>
      </c>
      <c r="B28" s="31" t="s">
        <v>138</v>
      </c>
      <c r="C28" s="31" t="s">
        <v>139</v>
      </c>
      <c r="D28" s="32" t="s">
        <v>213</v>
      </c>
      <c r="E28" s="32" t="s">
        <v>213</v>
      </c>
      <c r="F28" s="31">
        <v>24</v>
      </c>
      <c r="G28" s="40" t="s">
        <v>141</v>
      </c>
      <c r="H28" s="33" t="s">
        <v>142</v>
      </c>
      <c r="I28" s="33" t="s">
        <v>143</v>
      </c>
      <c r="J28" s="33" t="s">
        <v>133</v>
      </c>
      <c r="K28" s="31">
        <v>1</v>
      </c>
      <c r="L28" s="49">
        <f>N28*M41</f>
        <v>3524662350</v>
      </c>
      <c r="M28" s="49">
        <v>1107662350</v>
      </c>
      <c r="N28" s="64">
        <v>0.05</v>
      </c>
      <c r="O28" s="65">
        <f>M28+M29+M30+M31</f>
        <v>3524662350</v>
      </c>
      <c r="P28" s="66" t="s">
        <v>144</v>
      </c>
      <c r="Q28" s="68" t="s">
        <v>145</v>
      </c>
      <c r="R28" s="68" t="s">
        <v>30</v>
      </c>
      <c r="S28" s="67"/>
    </row>
    <row r="29" spans="1:21" ht="293.25">
      <c r="A29" s="30">
        <v>25</v>
      </c>
      <c r="B29" s="31" t="s">
        <v>138</v>
      </c>
      <c r="C29" s="31" t="s">
        <v>139</v>
      </c>
      <c r="D29" s="32"/>
      <c r="E29" s="32"/>
      <c r="F29" s="31">
        <v>26</v>
      </c>
      <c r="G29" s="40" t="s">
        <v>146</v>
      </c>
      <c r="H29" s="33" t="s">
        <v>32</v>
      </c>
      <c r="I29" s="33" t="s">
        <v>147</v>
      </c>
      <c r="J29" s="33" t="s">
        <v>23</v>
      </c>
      <c r="K29" s="31">
        <v>3000</v>
      </c>
      <c r="L29" s="49"/>
      <c r="M29" s="49">
        <v>1467000000</v>
      </c>
      <c r="N29" s="64"/>
      <c r="O29" s="65">
        <f>L28-O28</f>
        <v>0</v>
      </c>
      <c r="P29" s="66" t="s">
        <v>144</v>
      </c>
      <c r="Q29" s="68" t="s">
        <v>148</v>
      </c>
      <c r="R29" s="68" t="s">
        <v>149</v>
      </c>
      <c r="S29" s="67"/>
    </row>
    <row r="30" spans="1:21" ht="191.25">
      <c r="A30" s="30">
        <v>26</v>
      </c>
      <c r="B30" s="31" t="s">
        <v>138</v>
      </c>
      <c r="C30" s="31" t="s">
        <v>139</v>
      </c>
      <c r="D30" s="32"/>
      <c r="E30" s="32"/>
      <c r="F30" s="31">
        <v>27</v>
      </c>
      <c r="G30" s="40" t="s">
        <v>150</v>
      </c>
      <c r="H30" s="33" t="s">
        <v>151</v>
      </c>
      <c r="I30" s="33" t="s">
        <v>214</v>
      </c>
      <c r="J30" s="33" t="s">
        <v>23</v>
      </c>
      <c r="K30" s="31">
        <v>1000</v>
      </c>
      <c r="L30" s="49"/>
      <c r="M30" s="49">
        <v>260000000</v>
      </c>
      <c r="N30" s="64"/>
      <c r="O30" s="65"/>
      <c r="P30" s="66" t="s">
        <v>144</v>
      </c>
      <c r="Q30" s="68" t="s">
        <v>148</v>
      </c>
      <c r="R30" s="68" t="s">
        <v>149</v>
      </c>
      <c r="S30" s="67"/>
    </row>
    <row r="31" spans="1:21" ht="409.5">
      <c r="A31" s="30">
        <v>27</v>
      </c>
      <c r="B31" s="31" t="s">
        <v>138</v>
      </c>
      <c r="C31" s="31" t="s">
        <v>139</v>
      </c>
      <c r="D31" s="34" t="s">
        <v>215</v>
      </c>
      <c r="E31" s="34" t="s">
        <v>215</v>
      </c>
      <c r="F31" s="31">
        <v>25</v>
      </c>
      <c r="G31" s="42" t="s">
        <v>153</v>
      </c>
      <c r="H31" s="33" t="s">
        <v>32</v>
      </c>
      <c r="I31" s="33" t="s">
        <v>154</v>
      </c>
      <c r="J31" s="33" t="s">
        <v>23</v>
      </c>
      <c r="K31" s="31">
        <v>1000</v>
      </c>
      <c r="L31" s="49"/>
      <c r="M31" s="49">
        <v>690000000</v>
      </c>
      <c r="N31" s="64"/>
      <c r="O31" s="65"/>
      <c r="P31" s="66" t="s">
        <v>144</v>
      </c>
      <c r="Q31" s="68" t="s">
        <v>148</v>
      </c>
      <c r="R31" s="68" t="s">
        <v>149</v>
      </c>
      <c r="S31" s="67"/>
    </row>
    <row r="32" spans="1:21" ht="270">
      <c r="A32" s="30">
        <v>28</v>
      </c>
      <c r="B32" s="31" t="s">
        <v>155</v>
      </c>
      <c r="C32" s="31" t="s">
        <v>156</v>
      </c>
      <c r="D32" s="32" t="s">
        <v>216</v>
      </c>
      <c r="E32" s="32" t="s">
        <v>216</v>
      </c>
      <c r="F32" s="31">
        <v>28</v>
      </c>
      <c r="G32" s="40" t="s">
        <v>158</v>
      </c>
      <c r="H32" s="33" t="s">
        <v>159</v>
      </c>
      <c r="I32" s="33" t="s">
        <v>160</v>
      </c>
      <c r="J32" s="33" t="s">
        <v>23</v>
      </c>
      <c r="K32" s="31">
        <v>1000</v>
      </c>
      <c r="L32" s="49">
        <f>N32*M41</f>
        <v>2114797410</v>
      </c>
      <c r="M32" s="49">
        <v>1050000000</v>
      </c>
      <c r="N32" s="64">
        <v>0.03</v>
      </c>
      <c r="O32" s="65">
        <f>M32+M33+M34</f>
        <v>2114797410</v>
      </c>
      <c r="P32" s="66" t="s">
        <v>161</v>
      </c>
      <c r="Q32" s="66" t="s">
        <v>162</v>
      </c>
      <c r="R32" s="66" t="s">
        <v>163</v>
      </c>
      <c r="S32" s="67"/>
    </row>
    <row r="33" spans="1:19" ht="270">
      <c r="A33" s="30">
        <v>29</v>
      </c>
      <c r="B33" s="31" t="s">
        <v>155</v>
      </c>
      <c r="C33" s="31" t="s">
        <v>156</v>
      </c>
      <c r="D33" s="32"/>
      <c r="E33" s="32"/>
      <c r="F33" s="31">
        <v>29</v>
      </c>
      <c r="G33" s="40" t="s">
        <v>164</v>
      </c>
      <c r="H33" s="33" t="s">
        <v>124</v>
      </c>
      <c r="I33" s="33" t="s">
        <v>165</v>
      </c>
      <c r="J33" s="33" t="s">
        <v>23</v>
      </c>
      <c r="K33" s="31">
        <v>1</v>
      </c>
      <c r="L33" s="49"/>
      <c r="M33" s="49">
        <v>730000000</v>
      </c>
      <c r="N33" s="64"/>
      <c r="O33" s="65">
        <f>L32-O32</f>
        <v>0</v>
      </c>
      <c r="P33" s="66" t="s">
        <v>161</v>
      </c>
      <c r="Q33" s="66" t="s">
        <v>162</v>
      </c>
      <c r="R33" s="66" t="s">
        <v>166</v>
      </c>
      <c r="S33" s="67"/>
    </row>
    <row r="34" spans="1:19" ht="270">
      <c r="A34" s="30">
        <v>30</v>
      </c>
      <c r="B34" s="31" t="s">
        <v>155</v>
      </c>
      <c r="C34" s="31" t="s">
        <v>156</v>
      </c>
      <c r="D34" s="32"/>
      <c r="E34" s="32"/>
      <c r="F34" s="31">
        <v>30</v>
      </c>
      <c r="G34" s="40" t="s">
        <v>167</v>
      </c>
      <c r="H34" s="33" t="s">
        <v>151</v>
      </c>
      <c r="I34" s="33" t="s">
        <v>168</v>
      </c>
      <c r="J34" s="33" t="s">
        <v>23</v>
      </c>
      <c r="K34" s="31">
        <v>25</v>
      </c>
      <c r="L34" s="49"/>
      <c r="M34" s="49">
        <v>334797410</v>
      </c>
      <c r="N34" s="64"/>
      <c r="O34" s="65"/>
      <c r="P34" s="66" t="s">
        <v>161</v>
      </c>
      <c r="Q34" s="66" t="s">
        <v>162</v>
      </c>
      <c r="R34" s="66" t="s">
        <v>169</v>
      </c>
      <c r="S34" s="67"/>
    </row>
    <row r="35" spans="1:19" ht="120">
      <c r="A35" s="30">
        <v>31</v>
      </c>
      <c r="B35" s="31" t="s">
        <v>170</v>
      </c>
      <c r="C35" s="31" t="s">
        <v>171</v>
      </c>
      <c r="D35" s="32" t="s">
        <v>217</v>
      </c>
      <c r="E35" s="32" t="s">
        <v>217</v>
      </c>
      <c r="F35" s="31">
        <v>31</v>
      </c>
      <c r="G35" s="40" t="s">
        <v>173</v>
      </c>
      <c r="H35" s="33" t="s">
        <v>174</v>
      </c>
      <c r="I35" s="33" t="s">
        <v>175</v>
      </c>
      <c r="J35" s="33" t="s">
        <v>41</v>
      </c>
      <c r="K35" s="31">
        <v>9</v>
      </c>
      <c r="L35" s="49">
        <f>M41*N35</f>
        <v>9164122110</v>
      </c>
      <c r="M35" s="49">
        <v>700000000</v>
      </c>
      <c r="N35" s="64">
        <v>0.13</v>
      </c>
      <c r="O35" s="65">
        <f>M35+M36+M37+M38+M39</f>
        <v>9164122110</v>
      </c>
      <c r="P35" s="66" t="s">
        <v>176</v>
      </c>
      <c r="Q35" s="66" t="s">
        <v>177</v>
      </c>
      <c r="R35" s="66" t="s">
        <v>178</v>
      </c>
      <c r="S35" s="67"/>
    </row>
    <row r="36" spans="1:19" ht="120">
      <c r="A36" s="30">
        <v>32</v>
      </c>
      <c r="B36" s="31" t="s">
        <v>170</v>
      </c>
      <c r="C36" s="31" t="s">
        <v>171</v>
      </c>
      <c r="D36" s="32"/>
      <c r="E36" s="32"/>
      <c r="F36" s="31">
        <v>32</v>
      </c>
      <c r="G36" s="40" t="s">
        <v>179</v>
      </c>
      <c r="H36" s="33" t="s">
        <v>180</v>
      </c>
      <c r="I36" s="33" t="s">
        <v>181</v>
      </c>
      <c r="J36" s="33" t="s">
        <v>23</v>
      </c>
      <c r="K36" s="31">
        <v>1</v>
      </c>
      <c r="L36" s="49"/>
      <c r="M36" s="49">
        <v>4150000000</v>
      </c>
      <c r="N36" s="64"/>
      <c r="O36" s="65">
        <f>L35-O35</f>
        <v>0</v>
      </c>
      <c r="P36" s="66" t="s">
        <v>176</v>
      </c>
      <c r="Q36" s="66" t="s">
        <v>177</v>
      </c>
      <c r="R36" s="66" t="s">
        <v>182</v>
      </c>
      <c r="S36" s="67"/>
    </row>
    <row r="37" spans="1:19" ht="127.5">
      <c r="A37" s="30">
        <v>33</v>
      </c>
      <c r="B37" s="31" t="s">
        <v>170</v>
      </c>
      <c r="C37" s="31" t="s">
        <v>171</v>
      </c>
      <c r="D37" s="32"/>
      <c r="E37" s="32"/>
      <c r="F37" s="31">
        <v>33</v>
      </c>
      <c r="G37" s="40" t="s">
        <v>183</v>
      </c>
      <c r="H37" s="33" t="s">
        <v>184</v>
      </c>
      <c r="I37" s="33" t="s">
        <v>185</v>
      </c>
      <c r="J37" s="33" t="s">
        <v>23</v>
      </c>
      <c r="K37" s="31">
        <v>1</v>
      </c>
      <c r="L37" s="49"/>
      <c r="M37" s="49">
        <v>2150000000</v>
      </c>
      <c r="N37" s="64"/>
      <c r="O37" s="65"/>
      <c r="P37" s="66" t="s">
        <v>95</v>
      </c>
      <c r="Q37" s="66" t="s">
        <v>186</v>
      </c>
      <c r="R37" s="66" t="s">
        <v>187</v>
      </c>
      <c r="S37" s="67"/>
    </row>
    <row r="38" spans="1:19" ht="178.5">
      <c r="A38" s="30">
        <v>34</v>
      </c>
      <c r="B38" s="31" t="s">
        <v>170</v>
      </c>
      <c r="C38" s="31" t="s">
        <v>171</v>
      </c>
      <c r="D38" s="32"/>
      <c r="E38" s="32"/>
      <c r="F38" s="31">
        <v>34</v>
      </c>
      <c r="G38" s="40" t="s">
        <v>189</v>
      </c>
      <c r="H38" s="33" t="s">
        <v>190</v>
      </c>
      <c r="I38" s="33" t="s">
        <v>191</v>
      </c>
      <c r="J38" s="33" t="s">
        <v>23</v>
      </c>
      <c r="K38" s="31">
        <v>50</v>
      </c>
      <c r="L38" s="49"/>
      <c r="M38" s="69">
        <f>460000000+1306800000+37322110</f>
        <v>1804122110</v>
      </c>
      <c r="N38" s="64"/>
      <c r="O38" s="65"/>
      <c r="P38" s="66" t="s">
        <v>192</v>
      </c>
      <c r="Q38" s="66" t="s">
        <v>193</v>
      </c>
      <c r="R38" s="66" t="s">
        <v>194</v>
      </c>
      <c r="S38" s="76"/>
    </row>
    <row r="39" spans="1:19" ht="153">
      <c r="A39" s="30">
        <v>35</v>
      </c>
      <c r="B39" s="31" t="s">
        <v>170</v>
      </c>
      <c r="C39" s="31" t="s">
        <v>171</v>
      </c>
      <c r="D39" s="32"/>
      <c r="E39" s="32"/>
      <c r="F39" s="31">
        <v>35</v>
      </c>
      <c r="G39" s="40" t="s">
        <v>195</v>
      </c>
      <c r="H39" s="33" t="s">
        <v>32</v>
      </c>
      <c r="I39" s="33" t="s">
        <v>196</v>
      </c>
      <c r="J39" s="33" t="s">
        <v>23</v>
      </c>
      <c r="K39" s="31">
        <v>1500</v>
      </c>
      <c r="L39" s="49"/>
      <c r="M39" s="49">
        <v>360000000</v>
      </c>
      <c r="N39" s="64"/>
      <c r="O39" s="65"/>
      <c r="P39" s="66" t="s">
        <v>192</v>
      </c>
      <c r="Q39" s="66" t="s">
        <v>193</v>
      </c>
      <c r="R39" s="66" t="s">
        <v>197</v>
      </c>
      <c r="S39" s="76"/>
    </row>
    <row r="40" spans="1:19" ht="15.75">
      <c r="A40" s="35"/>
      <c r="B40" s="36"/>
      <c r="C40" s="36"/>
      <c r="D40" s="36"/>
      <c r="E40" s="43"/>
      <c r="F40" s="36"/>
      <c r="G40" s="44"/>
      <c r="H40" s="45"/>
      <c r="I40" s="45"/>
      <c r="J40" s="45"/>
      <c r="K40" s="36"/>
      <c r="L40" s="54"/>
      <c r="M40" s="54"/>
      <c r="N40" s="70"/>
      <c r="O40" s="70"/>
      <c r="P40" s="71"/>
      <c r="Q40" s="71"/>
      <c r="R40" s="71"/>
      <c r="S40" s="77"/>
    </row>
    <row r="41" spans="1:19">
      <c r="E41" s="46"/>
      <c r="K41" s="55" t="s">
        <v>198</v>
      </c>
      <c r="L41" s="56">
        <f>SUM(L5:L39)</f>
        <v>70493247000</v>
      </c>
      <c r="M41" s="56">
        <v>70493247000</v>
      </c>
      <c r="N41" s="72">
        <f>SUM(N5:N39)</f>
        <v>1</v>
      </c>
      <c r="O41" s="72"/>
    </row>
    <row r="42" spans="1:19" ht="26.25">
      <c r="E42" s="46"/>
      <c r="K42" s="57" t="s">
        <v>199</v>
      </c>
      <c r="L42" s="56">
        <f>SUM(L5:L39)</f>
        <v>70493247000</v>
      </c>
      <c r="M42" s="56">
        <f>SUM(M5:M39)</f>
        <v>70493247000</v>
      </c>
      <c r="N42" s="73"/>
      <c r="O42" s="73"/>
    </row>
    <row r="43" spans="1:19">
      <c r="E43" s="46"/>
      <c r="K43" s="55" t="s">
        <v>218</v>
      </c>
      <c r="L43" s="58"/>
      <c r="M43" s="58">
        <f>M42-M41</f>
        <v>0</v>
      </c>
      <c r="N43" s="47"/>
      <c r="O43" s="47"/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J48"/>
  <sheetViews>
    <sheetView tabSelected="1" topLeftCell="A25" zoomScale="70" zoomScaleNormal="70" workbookViewId="0">
      <selection activeCell="M27" sqref="M27"/>
    </sheetView>
  </sheetViews>
  <sheetFormatPr baseColWidth="10" defaultColWidth="11.42578125" defaultRowHeight="14.25"/>
  <cols>
    <col min="1" max="1" width="5.140625" style="1" customWidth="1"/>
    <col min="2" max="3" width="11.42578125" style="1"/>
    <col min="4" max="4" width="16.140625" style="1" bestFit="1" customWidth="1"/>
    <col min="5" max="5" width="13.42578125" style="1" customWidth="1"/>
    <col min="6" max="6" width="11.7109375" style="1" customWidth="1"/>
    <col min="7" max="9" width="11.42578125" style="1"/>
    <col min="10" max="10" width="11.7109375" style="1" customWidth="1"/>
    <col min="11" max="11" width="18.7109375" style="1" customWidth="1"/>
    <col min="12" max="12" width="23.85546875" style="1" customWidth="1"/>
    <col min="13" max="13" width="32.140625" style="1" customWidth="1"/>
    <col min="14" max="14" width="17.85546875" style="1" customWidth="1"/>
    <col min="15" max="15" width="11.42578125" style="1"/>
    <col min="16" max="16" width="14.140625" style="1" customWidth="1"/>
    <col min="17" max="17" width="16.28515625" style="1" customWidth="1"/>
    <col min="18" max="18" width="4.5703125" style="1" customWidth="1"/>
    <col min="19" max="19" width="18" style="182" customWidth="1"/>
    <col min="20" max="20" width="14.42578125" style="1"/>
    <col min="21" max="16384" width="11.42578125" style="1"/>
  </cols>
  <sheetData>
    <row r="1" spans="2:998">
      <c r="E1" s="5"/>
      <c r="L1" s="11"/>
      <c r="M1" s="11"/>
      <c r="N1" s="11"/>
    </row>
    <row r="2" spans="2:998" ht="15">
      <c r="B2" s="251" t="s">
        <v>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</row>
    <row r="3" spans="2:998" ht="60">
      <c r="B3" s="2" t="s">
        <v>1</v>
      </c>
      <c r="C3" s="3" t="s">
        <v>2</v>
      </c>
      <c r="D3" s="3" t="s">
        <v>3</v>
      </c>
      <c r="E3" s="3" t="s">
        <v>4</v>
      </c>
      <c r="F3" s="6" t="s">
        <v>5</v>
      </c>
      <c r="G3" s="3" t="s">
        <v>6</v>
      </c>
      <c r="H3" s="6" t="s">
        <v>7</v>
      </c>
      <c r="I3" s="3" t="s">
        <v>8</v>
      </c>
      <c r="J3" s="6" t="s">
        <v>9</v>
      </c>
      <c r="K3" s="3" t="s">
        <v>10</v>
      </c>
      <c r="L3" s="12" t="s">
        <v>11</v>
      </c>
      <c r="M3" s="12" t="s">
        <v>12</v>
      </c>
      <c r="N3" s="12" t="s">
        <v>13</v>
      </c>
      <c r="O3" s="19" t="s">
        <v>14</v>
      </c>
      <c r="P3" s="19" t="s">
        <v>15</v>
      </c>
      <c r="Q3" s="24" t="s">
        <v>16</v>
      </c>
      <c r="ALJ3" s="26"/>
    </row>
    <row r="4" spans="2:998" s="184" customFormat="1" ht="156.75">
      <c r="B4" s="186" t="s">
        <v>17</v>
      </c>
      <c r="C4" s="7" t="s">
        <v>18</v>
      </c>
      <c r="D4" s="254">
        <v>1244</v>
      </c>
      <c r="E4" s="254" t="s">
        <v>219</v>
      </c>
      <c r="F4" s="7">
        <v>1</v>
      </c>
      <c r="G4" s="7" t="s">
        <v>20</v>
      </c>
      <c r="H4" s="7" t="s">
        <v>21</v>
      </c>
      <c r="I4" s="7" t="s">
        <v>22</v>
      </c>
      <c r="J4" s="7" t="s">
        <v>23</v>
      </c>
      <c r="K4" s="7">
        <v>2</v>
      </c>
      <c r="L4" s="187">
        <f>SUM(M4:M6)</f>
        <v>824771000</v>
      </c>
      <c r="M4" s="13">
        <v>360000000</v>
      </c>
      <c r="N4" s="188">
        <f>+L4/L41</f>
        <v>1.1700000143276136E-2</v>
      </c>
      <c r="O4" s="7" t="s">
        <v>24</v>
      </c>
      <c r="P4" s="7" t="s">
        <v>25</v>
      </c>
      <c r="Q4" s="25" t="s">
        <v>26</v>
      </c>
      <c r="S4" s="200" t="s">
        <v>279</v>
      </c>
      <c r="ALJ4" s="185"/>
    </row>
    <row r="5" spans="2:998" s="184" customFormat="1" ht="156.75">
      <c r="B5" s="186" t="s">
        <v>17</v>
      </c>
      <c r="C5" s="7" t="s">
        <v>18</v>
      </c>
      <c r="D5" s="255"/>
      <c r="E5" s="255"/>
      <c r="F5" s="7">
        <v>2</v>
      </c>
      <c r="G5" s="7" t="s">
        <v>27</v>
      </c>
      <c r="H5" s="7" t="s">
        <v>21</v>
      </c>
      <c r="I5" s="7" t="s">
        <v>28</v>
      </c>
      <c r="J5" s="7" t="s">
        <v>23</v>
      </c>
      <c r="K5" s="7">
        <v>5</v>
      </c>
      <c r="L5" s="13"/>
      <c r="M5" s="13">
        <v>125000000</v>
      </c>
      <c r="N5" s="189"/>
      <c r="O5" s="7" t="s">
        <v>29</v>
      </c>
      <c r="P5" s="7" t="s">
        <v>25</v>
      </c>
      <c r="Q5" s="25" t="s">
        <v>30</v>
      </c>
      <c r="S5" s="201"/>
    </row>
    <row r="6" spans="2:998" s="184" customFormat="1" ht="128.25">
      <c r="B6" s="186" t="s">
        <v>17</v>
      </c>
      <c r="C6" s="7" t="s">
        <v>18</v>
      </c>
      <c r="D6" s="256"/>
      <c r="E6" s="256"/>
      <c r="F6" s="7">
        <v>3</v>
      </c>
      <c r="G6" s="7" t="s">
        <v>31</v>
      </c>
      <c r="H6" s="7" t="s">
        <v>32</v>
      </c>
      <c r="I6" s="7" t="s">
        <v>33</v>
      </c>
      <c r="J6" s="7" t="s">
        <v>23</v>
      </c>
      <c r="K6" s="7">
        <v>2380</v>
      </c>
      <c r="L6" s="13"/>
      <c r="M6" s="13">
        <v>339771000</v>
      </c>
      <c r="N6" s="20"/>
      <c r="O6" s="7" t="s">
        <v>34</v>
      </c>
      <c r="P6" s="7" t="s">
        <v>35</v>
      </c>
      <c r="Q6" s="25" t="s">
        <v>36</v>
      </c>
      <c r="S6" s="201"/>
    </row>
    <row r="7" spans="2:998" s="184" customFormat="1" ht="213.75">
      <c r="B7" s="186" t="s">
        <v>17</v>
      </c>
      <c r="C7" s="7" t="s">
        <v>37</v>
      </c>
      <c r="D7" s="7">
        <v>1336</v>
      </c>
      <c r="E7" s="7" t="s">
        <v>220</v>
      </c>
      <c r="F7" s="7">
        <v>4</v>
      </c>
      <c r="G7" s="7" t="s">
        <v>39</v>
      </c>
      <c r="H7" s="7" t="s">
        <v>32</v>
      </c>
      <c r="I7" s="7" t="s">
        <v>40</v>
      </c>
      <c r="J7" s="7" t="s">
        <v>41</v>
      </c>
      <c r="K7" s="7">
        <v>4670</v>
      </c>
      <c r="L7" s="190">
        <f t="shared" ref="L7:L11" si="0">SUM(M7)</f>
        <v>4934527000</v>
      </c>
      <c r="M7" s="191">
        <v>4934527000</v>
      </c>
      <c r="N7" s="188">
        <f>+L7/L41</f>
        <v>6.9999995886130761E-2</v>
      </c>
      <c r="O7" s="7" t="s">
        <v>34</v>
      </c>
      <c r="P7" s="7" t="s">
        <v>42</v>
      </c>
      <c r="Q7" s="25" t="s">
        <v>43</v>
      </c>
      <c r="S7" s="200" t="s">
        <v>280</v>
      </c>
    </row>
    <row r="8" spans="2:998" s="184" customFormat="1" ht="99.75">
      <c r="B8" s="186" t="s">
        <v>17</v>
      </c>
      <c r="C8" s="7" t="s">
        <v>37</v>
      </c>
      <c r="D8" s="7">
        <v>1337</v>
      </c>
      <c r="E8" s="7" t="s">
        <v>221</v>
      </c>
      <c r="F8" s="7">
        <v>5</v>
      </c>
      <c r="G8" s="7" t="s">
        <v>45</v>
      </c>
      <c r="H8" s="7" t="s">
        <v>32</v>
      </c>
      <c r="I8" s="7" t="s">
        <v>46</v>
      </c>
      <c r="J8" s="7" t="s">
        <v>23</v>
      </c>
      <c r="K8" s="7">
        <v>450</v>
      </c>
      <c r="L8" s="187">
        <f t="shared" si="0"/>
        <v>1078547000</v>
      </c>
      <c r="M8" s="13">
        <v>1078547000</v>
      </c>
      <c r="N8" s="188">
        <f>+L8/L41</f>
        <v>1.5300004552209093E-2</v>
      </c>
      <c r="O8" s="7" t="s">
        <v>47</v>
      </c>
      <c r="P8" s="7" t="s">
        <v>48</v>
      </c>
      <c r="Q8" s="25" t="s">
        <v>49</v>
      </c>
      <c r="S8" s="201" t="s">
        <v>281</v>
      </c>
    </row>
    <row r="9" spans="2:998" s="184" customFormat="1" ht="156.75">
      <c r="B9" s="186" t="s">
        <v>17</v>
      </c>
      <c r="C9" s="7" t="s">
        <v>50</v>
      </c>
      <c r="D9" s="7">
        <v>1339</v>
      </c>
      <c r="E9" s="7" t="s">
        <v>222</v>
      </c>
      <c r="F9" s="7">
        <v>6</v>
      </c>
      <c r="G9" s="7" t="s">
        <v>52</v>
      </c>
      <c r="H9" s="7" t="s">
        <v>53</v>
      </c>
      <c r="I9" s="7" t="s">
        <v>54</v>
      </c>
      <c r="J9" s="7" t="s">
        <v>23</v>
      </c>
      <c r="K9" s="7">
        <v>1</v>
      </c>
      <c r="L9" s="187">
        <f t="shared" si="0"/>
        <v>1078547000</v>
      </c>
      <c r="M9" s="13">
        <v>1078547000</v>
      </c>
      <c r="N9" s="192">
        <f>+L9/L41</f>
        <v>1.5300004552209093E-2</v>
      </c>
      <c r="O9" s="7" t="s">
        <v>55</v>
      </c>
      <c r="P9" s="7" t="s">
        <v>56</v>
      </c>
      <c r="Q9" s="25" t="s">
        <v>51</v>
      </c>
      <c r="S9" s="200" t="s">
        <v>282</v>
      </c>
    </row>
    <row r="10" spans="2:998" s="184" customFormat="1" ht="185.25">
      <c r="B10" s="186" t="s">
        <v>17</v>
      </c>
      <c r="C10" s="7" t="s">
        <v>57</v>
      </c>
      <c r="D10" s="7">
        <v>1341</v>
      </c>
      <c r="E10" s="7" t="s">
        <v>223</v>
      </c>
      <c r="F10" s="7">
        <v>7</v>
      </c>
      <c r="G10" s="7" t="s">
        <v>59</v>
      </c>
      <c r="H10" s="7" t="s">
        <v>60</v>
      </c>
      <c r="I10" s="7" t="s">
        <v>61</v>
      </c>
      <c r="J10" s="7" t="s">
        <v>23</v>
      </c>
      <c r="K10" s="7">
        <v>7</v>
      </c>
      <c r="L10" s="187">
        <f t="shared" si="0"/>
        <v>486403000</v>
      </c>
      <c r="M10" s="13">
        <v>486403000</v>
      </c>
      <c r="N10" s="192">
        <f>+L10/L41</f>
        <v>6.8999942646988579E-3</v>
      </c>
      <c r="O10" s="7" t="s">
        <v>29</v>
      </c>
      <c r="P10" s="7" t="s">
        <v>62</v>
      </c>
      <c r="Q10" s="25" t="s">
        <v>30</v>
      </c>
      <c r="S10" s="201" t="s">
        <v>283</v>
      </c>
    </row>
    <row r="11" spans="2:998" s="184" customFormat="1" ht="399">
      <c r="B11" s="186" t="s">
        <v>17</v>
      </c>
      <c r="C11" s="7" t="s">
        <v>63</v>
      </c>
      <c r="D11" s="7">
        <v>1398</v>
      </c>
      <c r="E11" s="7" t="s">
        <v>224</v>
      </c>
      <c r="F11" s="7">
        <v>8</v>
      </c>
      <c r="G11" s="7" t="s">
        <v>65</v>
      </c>
      <c r="H11" s="7" t="s">
        <v>66</v>
      </c>
      <c r="I11" s="7" t="s">
        <v>67</v>
      </c>
      <c r="J11" s="7" t="s">
        <v>41</v>
      </c>
      <c r="K11" s="7">
        <v>50</v>
      </c>
      <c r="L11" s="187">
        <f t="shared" si="0"/>
        <v>267874000</v>
      </c>
      <c r="M11" s="13">
        <v>267874000</v>
      </c>
      <c r="N11" s="192">
        <f>+L11/L41</f>
        <v>3.7999951967030259E-3</v>
      </c>
      <c r="O11" s="7" t="s">
        <v>68</v>
      </c>
      <c r="P11" s="7"/>
      <c r="Q11" s="25"/>
      <c r="S11" s="201" t="s">
        <v>283</v>
      </c>
    </row>
    <row r="12" spans="2:998" s="184" customFormat="1" ht="156.75">
      <c r="B12" s="186" t="s">
        <v>69</v>
      </c>
      <c r="C12" s="7" t="s">
        <v>70</v>
      </c>
      <c r="D12" s="254">
        <v>1342</v>
      </c>
      <c r="E12" s="254" t="s">
        <v>225</v>
      </c>
      <c r="F12" s="7">
        <v>9</v>
      </c>
      <c r="G12" s="7" t="s">
        <v>72</v>
      </c>
      <c r="H12" s="7" t="s">
        <v>73</v>
      </c>
      <c r="I12" s="7" t="s">
        <v>74</v>
      </c>
      <c r="J12" s="7" t="s">
        <v>23</v>
      </c>
      <c r="K12" s="7">
        <v>12</v>
      </c>
      <c r="L12" s="187">
        <f>SUM(M12:M16)</f>
        <v>3792537000</v>
      </c>
      <c r="M12" s="13">
        <v>1610000000</v>
      </c>
      <c r="N12" s="192">
        <f>+L12/L41</f>
        <v>5.3800004417444411E-2</v>
      </c>
      <c r="O12" s="7" t="s">
        <v>75</v>
      </c>
      <c r="P12" s="7" t="s">
        <v>76</v>
      </c>
      <c r="Q12" s="25" t="s">
        <v>77</v>
      </c>
      <c r="S12" s="200" t="s">
        <v>284</v>
      </c>
    </row>
    <row r="13" spans="2:998" s="184" customFormat="1" ht="156.75">
      <c r="B13" s="186" t="s">
        <v>69</v>
      </c>
      <c r="C13" s="7" t="s">
        <v>70</v>
      </c>
      <c r="D13" s="255"/>
      <c r="E13" s="255"/>
      <c r="F13" s="7">
        <v>11</v>
      </c>
      <c r="G13" s="7" t="s">
        <v>78</v>
      </c>
      <c r="H13" s="7" t="s">
        <v>32</v>
      </c>
      <c r="I13" s="7" t="s">
        <v>79</v>
      </c>
      <c r="J13" s="7" t="s">
        <v>23</v>
      </c>
      <c r="K13" s="7">
        <v>250</v>
      </c>
      <c r="L13" s="13"/>
      <c r="M13" s="13">
        <v>200000000</v>
      </c>
      <c r="N13" s="20"/>
      <c r="O13" s="7" t="s">
        <v>80</v>
      </c>
      <c r="P13" s="7" t="s">
        <v>80</v>
      </c>
      <c r="Q13" s="25" t="s">
        <v>81</v>
      </c>
      <c r="S13" s="201"/>
    </row>
    <row r="14" spans="2:998" s="184" customFormat="1" ht="156.75">
      <c r="B14" s="186" t="s">
        <v>69</v>
      </c>
      <c r="C14" s="7" t="s">
        <v>70</v>
      </c>
      <c r="D14" s="255"/>
      <c r="E14" s="255"/>
      <c r="F14" s="7">
        <v>12</v>
      </c>
      <c r="G14" s="7" t="s">
        <v>82</v>
      </c>
      <c r="H14" s="7" t="s">
        <v>32</v>
      </c>
      <c r="I14" s="7" t="s">
        <v>79</v>
      </c>
      <c r="J14" s="7" t="s">
        <v>41</v>
      </c>
      <c r="K14" s="7">
        <v>150</v>
      </c>
      <c r="L14" s="13"/>
      <c r="M14" s="13">
        <v>230000000</v>
      </c>
      <c r="N14" s="20"/>
      <c r="O14" s="7" t="s">
        <v>80</v>
      </c>
      <c r="P14" s="7" t="s">
        <v>80</v>
      </c>
      <c r="Q14" s="25" t="s">
        <v>81</v>
      </c>
      <c r="S14" s="201"/>
    </row>
    <row r="15" spans="2:998" s="184" customFormat="1" ht="156.75">
      <c r="B15" s="186" t="s">
        <v>69</v>
      </c>
      <c r="C15" s="7" t="s">
        <v>70</v>
      </c>
      <c r="D15" s="255"/>
      <c r="E15" s="255"/>
      <c r="F15" s="7">
        <v>10</v>
      </c>
      <c r="G15" s="7" t="s">
        <v>83</v>
      </c>
      <c r="H15" s="7" t="s">
        <v>73</v>
      </c>
      <c r="I15" s="7" t="s">
        <v>84</v>
      </c>
      <c r="J15" s="7" t="s">
        <v>23</v>
      </c>
      <c r="K15" s="7">
        <v>7</v>
      </c>
      <c r="L15" s="13"/>
      <c r="M15" s="13">
        <v>1402537000</v>
      </c>
      <c r="N15" s="20"/>
      <c r="O15" s="7" t="s">
        <v>75</v>
      </c>
      <c r="P15" s="7" t="s">
        <v>76</v>
      </c>
      <c r="Q15" s="25" t="s">
        <v>85</v>
      </c>
      <c r="S15" s="201"/>
    </row>
    <row r="16" spans="2:998" s="184" customFormat="1" ht="156.75">
      <c r="B16" s="186" t="s">
        <v>69</v>
      </c>
      <c r="C16" s="7" t="s">
        <v>70</v>
      </c>
      <c r="D16" s="256"/>
      <c r="E16" s="256"/>
      <c r="F16" s="7">
        <v>13</v>
      </c>
      <c r="G16" s="7" t="s">
        <v>86</v>
      </c>
      <c r="H16" s="7" t="s">
        <v>32</v>
      </c>
      <c r="I16" s="7" t="s">
        <v>87</v>
      </c>
      <c r="J16" s="7" t="s">
        <v>88</v>
      </c>
      <c r="K16" s="7">
        <v>280</v>
      </c>
      <c r="L16" s="13"/>
      <c r="M16" s="13">
        <f>150000000+200000000</f>
        <v>350000000</v>
      </c>
      <c r="N16" s="20"/>
      <c r="O16" s="7" t="s">
        <v>80</v>
      </c>
      <c r="P16" s="7" t="s">
        <v>80</v>
      </c>
      <c r="Q16" s="25" t="s">
        <v>89</v>
      </c>
      <c r="S16" s="201"/>
    </row>
    <row r="17" spans="2:20" s="184" customFormat="1" ht="171" customHeight="1">
      <c r="B17" s="186" t="s">
        <v>90</v>
      </c>
      <c r="C17" s="7" t="s">
        <v>91</v>
      </c>
      <c r="D17" s="7">
        <v>1343</v>
      </c>
      <c r="E17" s="254" t="s">
        <v>226</v>
      </c>
      <c r="F17" s="7">
        <v>14</v>
      </c>
      <c r="G17" s="7" t="s">
        <v>93</v>
      </c>
      <c r="H17" s="7" t="s">
        <v>32</v>
      </c>
      <c r="I17" s="7" t="s">
        <v>94</v>
      </c>
      <c r="J17" s="7" t="s">
        <v>23</v>
      </c>
      <c r="K17" s="7">
        <v>200</v>
      </c>
      <c r="L17" s="187">
        <f>SUM(M17:M18)</f>
        <v>704932000</v>
      </c>
      <c r="M17" s="13">
        <v>550000000</v>
      </c>
      <c r="N17" s="192">
        <f>+L17/L41</f>
        <v>9.9999933326946899E-3</v>
      </c>
      <c r="O17" s="7" t="s">
        <v>95</v>
      </c>
      <c r="P17" s="7" t="s">
        <v>96</v>
      </c>
      <c r="Q17" s="25" t="s">
        <v>97</v>
      </c>
      <c r="S17" s="200" t="s">
        <v>285</v>
      </c>
    </row>
    <row r="18" spans="2:20" s="184" customFormat="1" ht="356.25">
      <c r="B18" s="186" t="s">
        <v>90</v>
      </c>
      <c r="C18" s="7" t="s">
        <v>91</v>
      </c>
      <c r="D18" s="7">
        <v>1343</v>
      </c>
      <c r="E18" s="256"/>
      <c r="F18" s="7">
        <v>15</v>
      </c>
      <c r="G18" s="7" t="s">
        <v>98</v>
      </c>
      <c r="H18" s="7" t="s">
        <v>32</v>
      </c>
      <c r="I18" s="7" t="s">
        <v>99</v>
      </c>
      <c r="J18" s="7" t="s">
        <v>23</v>
      </c>
      <c r="K18" s="7">
        <v>2</v>
      </c>
      <c r="L18" s="13"/>
      <c r="M18" s="13">
        <v>154932000</v>
      </c>
      <c r="N18" s="20"/>
      <c r="O18" s="7" t="s">
        <v>95</v>
      </c>
      <c r="P18" s="7" t="s">
        <v>96</v>
      </c>
      <c r="Q18" s="25" t="s">
        <v>100</v>
      </c>
      <c r="S18" s="201"/>
    </row>
    <row r="19" spans="2:20" s="184" customFormat="1" ht="114" customHeight="1">
      <c r="B19" s="186" t="s">
        <v>90</v>
      </c>
      <c r="C19" s="7" t="s">
        <v>101</v>
      </c>
      <c r="D19" s="7">
        <v>1344</v>
      </c>
      <c r="E19" s="254" t="s">
        <v>227</v>
      </c>
      <c r="F19" s="7">
        <v>16</v>
      </c>
      <c r="G19" s="7" t="s">
        <v>103</v>
      </c>
      <c r="H19" s="7" t="s">
        <v>104</v>
      </c>
      <c r="I19" s="7" t="s">
        <v>105</v>
      </c>
      <c r="J19" s="7" t="s">
        <v>23</v>
      </c>
      <c r="K19" s="7">
        <v>0</v>
      </c>
      <c r="L19" s="187">
        <f>SUM(M19:M20)</f>
        <v>7049325000</v>
      </c>
      <c r="M19" s="13">
        <v>1000000000</v>
      </c>
      <c r="N19" s="192">
        <f>+L19/L41</f>
        <v>0.10000000425572679</v>
      </c>
      <c r="O19" s="7" t="s">
        <v>106</v>
      </c>
      <c r="P19" s="7" t="s">
        <v>107</v>
      </c>
      <c r="Q19" s="25" t="s">
        <v>108</v>
      </c>
      <c r="S19" s="201" t="s">
        <v>286</v>
      </c>
    </row>
    <row r="20" spans="2:20" s="184" customFormat="1" ht="85.5">
      <c r="B20" s="186" t="s">
        <v>90</v>
      </c>
      <c r="C20" s="7" t="s">
        <v>101</v>
      </c>
      <c r="D20" s="7">
        <v>1344</v>
      </c>
      <c r="E20" s="256"/>
      <c r="F20" s="7">
        <v>17</v>
      </c>
      <c r="G20" s="7" t="s">
        <v>109</v>
      </c>
      <c r="H20" s="7" t="s">
        <v>104</v>
      </c>
      <c r="I20" s="7" t="s">
        <v>110</v>
      </c>
      <c r="J20" s="7" t="s">
        <v>23</v>
      </c>
      <c r="K20" s="7">
        <v>30</v>
      </c>
      <c r="L20" s="13"/>
      <c r="M20" s="13">
        <v>6049325000</v>
      </c>
      <c r="N20" s="20"/>
      <c r="O20" s="7" t="s">
        <v>106</v>
      </c>
      <c r="P20" s="7" t="s">
        <v>107</v>
      </c>
      <c r="Q20" s="25" t="s">
        <v>111</v>
      </c>
      <c r="S20" s="201"/>
    </row>
    <row r="21" spans="2:20" s="184" customFormat="1" ht="242.25">
      <c r="B21" s="186" t="s">
        <v>90</v>
      </c>
      <c r="C21" s="7" t="s">
        <v>112</v>
      </c>
      <c r="D21" s="7">
        <v>1345</v>
      </c>
      <c r="E21" s="254" t="s">
        <v>228</v>
      </c>
      <c r="F21" s="7">
        <v>18</v>
      </c>
      <c r="G21" s="7" t="s">
        <v>114</v>
      </c>
      <c r="H21" s="7" t="s">
        <v>115</v>
      </c>
      <c r="I21" s="7" t="s">
        <v>116</v>
      </c>
      <c r="J21" s="7" t="s">
        <v>41</v>
      </c>
      <c r="K21" s="7">
        <v>0</v>
      </c>
      <c r="L21" s="187">
        <f>SUM(M21:M26)</f>
        <v>34541691000</v>
      </c>
      <c r="M21" s="13">
        <v>1300000000</v>
      </c>
      <c r="N21" s="192">
        <f>+L21/L41</f>
        <v>0.4899999995744273</v>
      </c>
      <c r="O21" s="7" t="s">
        <v>117</v>
      </c>
      <c r="P21" s="7" t="s">
        <v>118</v>
      </c>
      <c r="Q21" s="25" t="s">
        <v>119</v>
      </c>
      <c r="S21" s="201" t="s">
        <v>286</v>
      </c>
    </row>
    <row r="22" spans="2:20" s="184" customFormat="1" ht="242.25">
      <c r="B22" s="186" t="s">
        <v>90</v>
      </c>
      <c r="C22" s="7" t="s">
        <v>112</v>
      </c>
      <c r="D22" s="7">
        <v>1345</v>
      </c>
      <c r="E22" s="255"/>
      <c r="F22" s="7">
        <v>19</v>
      </c>
      <c r="G22" s="7" t="s">
        <v>120</v>
      </c>
      <c r="H22" s="7" t="s">
        <v>115</v>
      </c>
      <c r="I22" s="7" t="s">
        <v>121</v>
      </c>
      <c r="J22" s="7" t="s">
        <v>23</v>
      </c>
      <c r="K22" s="7">
        <v>25</v>
      </c>
      <c r="L22" s="13"/>
      <c r="M22" s="13">
        <v>31551691000</v>
      </c>
      <c r="N22" s="20"/>
      <c r="O22" s="7" t="s">
        <v>117</v>
      </c>
      <c r="P22" s="7" t="s">
        <v>118</v>
      </c>
      <c r="Q22" s="25" t="s">
        <v>122</v>
      </c>
      <c r="S22" s="201"/>
    </row>
    <row r="23" spans="2:20" s="184" customFormat="1" ht="242.25">
      <c r="B23" s="186" t="s">
        <v>90</v>
      </c>
      <c r="C23" s="7" t="s">
        <v>112</v>
      </c>
      <c r="D23" s="7">
        <v>1345</v>
      </c>
      <c r="E23" s="255"/>
      <c r="F23" s="7">
        <v>20</v>
      </c>
      <c r="G23" s="7" t="s">
        <v>123</v>
      </c>
      <c r="H23" s="7" t="s">
        <v>124</v>
      </c>
      <c r="I23" s="7" t="s">
        <v>125</v>
      </c>
      <c r="J23" s="7" t="s">
        <v>23</v>
      </c>
      <c r="K23" s="7">
        <v>0</v>
      </c>
      <c r="L23" s="13"/>
      <c r="M23" s="13">
        <v>1395000000</v>
      </c>
      <c r="N23" s="20"/>
      <c r="O23" s="7" t="s">
        <v>117</v>
      </c>
      <c r="P23" s="7" t="s">
        <v>118</v>
      </c>
      <c r="Q23" s="25" t="s">
        <v>126</v>
      </c>
      <c r="S23" s="201"/>
    </row>
    <row r="24" spans="2:20" s="184" customFormat="1" ht="242.25">
      <c r="B24" s="186" t="s">
        <v>90</v>
      </c>
      <c r="C24" s="7" t="s">
        <v>112</v>
      </c>
      <c r="D24" s="7">
        <v>1345</v>
      </c>
      <c r="E24" s="255"/>
      <c r="F24" s="7">
        <v>21</v>
      </c>
      <c r="G24" s="7" t="s">
        <v>127</v>
      </c>
      <c r="H24" s="7" t="s">
        <v>124</v>
      </c>
      <c r="I24" s="7" t="s">
        <v>128</v>
      </c>
      <c r="J24" s="7" t="s">
        <v>23</v>
      </c>
      <c r="K24" s="7">
        <v>200</v>
      </c>
      <c r="L24" s="13"/>
      <c r="M24" s="13">
        <v>95000000</v>
      </c>
      <c r="N24" s="20"/>
      <c r="O24" s="7" t="s">
        <v>117</v>
      </c>
      <c r="P24" s="7" t="s">
        <v>118</v>
      </c>
      <c r="Q24" s="25" t="s">
        <v>129</v>
      </c>
      <c r="S24" s="201"/>
    </row>
    <row r="25" spans="2:20" s="184" customFormat="1" ht="242.25">
      <c r="B25" s="186" t="s">
        <v>90</v>
      </c>
      <c r="C25" s="7" t="s">
        <v>112</v>
      </c>
      <c r="D25" s="7">
        <v>1345</v>
      </c>
      <c r="E25" s="255"/>
      <c r="F25" s="7">
        <v>22</v>
      </c>
      <c r="G25" s="7" t="s">
        <v>130</v>
      </c>
      <c r="H25" s="7" t="s">
        <v>131</v>
      </c>
      <c r="I25" s="7" t="s">
        <v>132</v>
      </c>
      <c r="J25" s="7" t="s">
        <v>133</v>
      </c>
      <c r="K25" s="7">
        <v>1</v>
      </c>
      <c r="L25" s="13"/>
      <c r="M25" s="13">
        <v>50000000</v>
      </c>
      <c r="N25" s="20"/>
      <c r="O25" s="7" t="s">
        <v>117</v>
      </c>
      <c r="P25" s="7" t="s">
        <v>118</v>
      </c>
      <c r="Q25" s="25" t="s">
        <v>134</v>
      </c>
      <c r="S25" s="201"/>
    </row>
    <row r="26" spans="2:20" s="184" customFormat="1" ht="342">
      <c r="B26" s="186" t="s">
        <v>90</v>
      </c>
      <c r="C26" s="7" t="s">
        <v>112</v>
      </c>
      <c r="D26" s="7">
        <v>1345</v>
      </c>
      <c r="E26" s="256"/>
      <c r="F26" s="7">
        <v>23</v>
      </c>
      <c r="G26" s="7" t="s">
        <v>135</v>
      </c>
      <c r="H26" s="7" t="s">
        <v>136</v>
      </c>
      <c r="I26" s="7" t="s">
        <v>137</v>
      </c>
      <c r="J26" s="7" t="s">
        <v>133</v>
      </c>
      <c r="K26" s="7">
        <v>0</v>
      </c>
      <c r="L26" s="13"/>
      <c r="M26" s="13">
        <v>150000000</v>
      </c>
      <c r="N26" s="20"/>
      <c r="O26" s="7" t="s">
        <v>117</v>
      </c>
      <c r="P26" s="7" t="s">
        <v>118</v>
      </c>
      <c r="Q26" s="25" t="s">
        <v>129</v>
      </c>
      <c r="S26" s="201"/>
    </row>
    <row r="27" spans="2:20" s="184" customFormat="1" ht="114" customHeight="1">
      <c r="B27" s="186" t="s">
        <v>138</v>
      </c>
      <c r="C27" s="7" t="s">
        <v>139</v>
      </c>
      <c r="D27" s="7">
        <v>1346</v>
      </c>
      <c r="E27" s="254" t="s">
        <v>229</v>
      </c>
      <c r="F27" s="7">
        <v>24</v>
      </c>
      <c r="G27" s="7" t="s">
        <v>141</v>
      </c>
      <c r="H27" s="7" t="s">
        <v>142</v>
      </c>
      <c r="I27" s="7" t="s">
        <v>143</v>
      </c>
      <c r="J27" s="7" t="s">
        <v>133</v>
      </c>
      <c r="K27" s="7">
        <v>1</v>
      </c>
      <c r="L27" s="187">
        <f>SUM(M27:M30)</f>
        <v>3524662000</v>
      </c>
      <c r="M27" s="13">
        <v>1409865000</v>
      </c>
      <c r="N27" s="192">
        <f>+L27/L41</f>
        <v>4.9999995034985409E-2</v>
      </c>
      <c r="O27" s="7" t="s">
        <v>144</v>
      </c>
      <c r="P27" s="7" t="s">
        <v>145</v>
      </c>
      <c r="Q27" s="25" t="s">
        <v>30</v>
      </c>
      <c r="S27" s="200" t="s">
        <v>287</v>
      </c>
    </row>
    <row r="28" spans="2:20" s="184" customFormat="1" ht="299.25">
      <c r="B28" s="186" t="s">
        <v>138</v>
      </c>
      <c r="C28" s="7" t="s">
        <v>139</v>
      </c>
      <c r="D28" s="7">
        <v>1346</v>
      </c>
      <c r="E28" s="255"/>
      <c r="F28" s="7">
        <v>26</v>
      </c>
      <c r="G28" s="7" t="s">
        <v>146</v>
      </c>
      <c r="H28" s="7" t="s">
        <v>32</v>
      </c>
      <c r="I28" s="7" t="s">
        <v>147</v>
      </c>
      <c r="J28" s="7" t="s">
        <v>23</v>
      </c>
      <c r="K28" s="7">
        <v>3000</v>
      </c>
      <c r="L28" s="13"/>
      <c r="M28" s="13">
        <v>909865000</v>
      </c>
      <c r="N28" s="20"/>
      <c r="O28" s="7" t="s">
        <v>144</v>
      </c>
      <c r="P28" s="7" t="s">
        <v>148</v>
      </c>
      <c r="Q28" s="25" t="s">
        <v>149</v>
      </c>
      <c r="S28" s="201"/>
      <c r="T28" s="13"/>
    </row>
    <row r="29" spans="2:20" s="184" customFormat="1" ht="199.5">
      <c r="B29" s="186" t="s">
        <v>138</v>
      </c>
      <c r="C29" s="7" t="s">
        <v>139</v>
      </c>
      <c r="D29" s="7">
        <v>1346</v>
      </c>
      <c r="E29" s="255"/>
      <c r="F29" s="7">
        <v>27</v>
      </c>
      <c r="G29" s="7" t="s">
        <v>150</v>
      </c>
      <c r="H29" s="7" t="s">
        <v>151</v>
      </c>
      <c r="I29" s="7" t="s">
        <v>152</v>
      </c>
      <c r="J29" s="7" t="s">
        <v>23</v>
      </c>
      <c r="K29" s="7">
        <v>1000</v>
      </c>
      <c r="L29" s="13"/>
      <c r="M29" s="13">
        <v>500000000</v>
      </c>
      <c r="N29" s="20"/>
      <c r="O29" s="7" t="s">
        <v>144</v>
      </c>
      <c r="P29" s="7" t="s">
        <v>148</v>
      </c>
      <c r="Q29" s="25" t="s">
        <v>149</v>
      </c>
      <c r="S29" s="201"/>
      <c r="T29" s="13"/>
    </row>
    <row r="30" spans="2:20" s="184" customFormat="1" ht="409.5">
      <c r="B30" s="186" t="s">
        <v>138</v>
      </c>
      <c r="C30" s="7" t="s">
        <v>139</v>
      </c>
      <c r="D30" s="7">
        <v>1346</v>
      </c>
      <c r="E30" s="256"/>
      <c r="F30" s="7">
        <v>25</v>
      </c>
      <c r="G30" s="7" t="s">
        <v>153</v>
      </c>
      <c r="H30" s="7" t="s">
        <v>32</v>
      </c>
      <c r="I30" s="7" t="s">
        <v>154</v>
      </c>
      <c r="J30" s="7" t="s">
        <v>23</v>
      </c>
      <c r="K30" s="7">
        <v>1000</v>
      </c>
      <c r="L30" s="13"/>
      <c r="M30" s="13">
        <v>704932000</v>
      </c>
      <c r="N30" s="20"/>
      <c r="O30" s="7" t="s">
        <v>144</v>
      </c>
      <c r="P30" s="7" t="s">
        <v>148</v>
      </c>
      <c r="Q30" s="25" t="s">
        <v>149</v>
      </c>
      <c r="S30" s="201"/>
    </row>
    <row r="31" spans="2:20" s="184" customFormat="1" ht="185.25">
      <c r="B31" s="186" t="s">
        <v>155</v>
      </c>
      <c r="C31" s="7" t="s">
        <v>156</v>
      </c>
      <c r="D31" s="7">
        <v>1347</v>
      </c>
      <c r="E31" s="254" t="s">
        <v>230</v>
      </c>
      <c r="F31" s="7">
        <v>28</v>
      </c>
      <c r="G31" s="7" t="s">
        <v>158</v>
      </c>
      <c r="H31" s="7" t="s">
        <v>159</v>
      </c>
      <c r="I31" s="7" t="s">
        <v>160</v>
      </c>
      <c r="J31" s="7" t="s">
        <v>23</v>
      </c>
      <c r="K31" s="7">
        <v>1000</v>
      </c>
      <c r="L31" s="187">
        <f>SUM(M31:M33)</f>
        <v>2157093000</v>
      </c>
      <c r="M31" s="13">
        <v>1055000000</v>
      </c>
      <c r="N31" s="192">
        <f>+L31/L41</f>
        <v>3.0599994918662207E-2</v>
      </c>
      <c r="O31" s="7" t="s">
        <v>161</v>
      </c>
      <c r="P31" s="7" t="s">
        <v>162</v>
      </c>
      <c r="Q31" s="25" t="s">
        <v>163</v>
      </c>
      <c r="S31" s="201" t="s">
        <v>288</v>
      </c>
    </row>
    <row r="32" spans="2:20" s="184" customFormat="1" ht="185.25">
      <c r="B32" s="186" t="s">
        <v>155</v>
      </c>
      <c r="C32" s="7" t="s">
        <v>156</v>
      </c>
      <c r="D32" s="7">
        <v>1347</v>
      </c>
      <c r="E32" s="255"/>
      <c r="F32" s="7">
        <v>29</v>
      </c>
      <c r="G32" s="7" t="s">
        <v>164</v>
      </c>
      <c r="H32" s="7" t="s">
        <v>124</v>
      </c>
      <c r="I32" s="7" t="s">
        <v>165</v>
      </c>
      <c r="J32" s="7" t="s">
        <v>23</v>
      </c>
      <c r="K32" s="7">
        <v>1</v>
      </c>
      <c r="L32" s="13"/>
      <c r="M32" s="13">
        <v>735000000</v>
      </c>
      <c r="N32" s="20"/>
      <c r="O32" s="7" t="s">
        <v>161</v>
      </c>
      <c r="P32" s="7" t="s">
        <v>162</v>
      </c>
      <c r="Q32" s="25" t="s">
        <v>166</v>
      </c>
      <c r="S32" s="201"/>
    </row>
    <row r="33" spans="2:998" s="184" customFormat="1" ht="185.25">
      <c r="B33" s="186" t="s">
        <v>155</v>
      </c>
      <c r="C33" s="7" t="s">
        <v>156</v>
      </c>
      <c r="D33" s="7">
        <v>1347</v>
      </c>
      <c r="E33" s="256"/>
      <c r="F33" s="7">
        <v>30</v>
      </c>
      <c r="G33" s="7" t="s">
        <v>167</v>
      </c>
      <c r="H33" s="7" t="s">
        <v>151</v>
      </c>
      <c r="I33" s="7" t="s">
        <v>168</v>
      </c>
      <c r="J33" s="7" t="s">
        <v>23</v>
      </c>
      <c r="K33" s="7">
        <v>25</v>
      </c>
      <c r="L33" s="13"/>
      <c r="M33" s="13">
        <v>367093000</v>
      </c>
      <c r="N33" s="20"/>
      <c r="O33" s="7" t="s">
        <v>161</v>
      </c>
      <c r="P33" s="7" t="s">
        <v>162</v>
      </c>
      <c r="Q33" s="25" t="s">
        <v>169</v>
      </c>
      <c r="S33" s="201"/>
    </row>
    <row r="34" spans="2:998" s="184" customFormat="1" ht="99.75">
      <c r="B34" s="186" t="s">
        <v>170</v>
      </c>
      <c r="C34" s="7" t="s">
        <v>171</v>
      </c>
      <c r="D34" s="7">
        <v>1350</v>
      </c>
      <c r="E34" s="254" t="s">
        <v>231</v>
      </c>
      <c r="F34" s="7">
        <v>31</v>
      </c>
      <c r="G34" s="7" t="s">
        <v>173</v>
      </c>
      <c r="H34" s="7" t="s">
        <v>174</v>
      </c>
      <c r="I34" s="7" t="s">
        <v>175</v>
      </c>
      <c r="J34" s="7">
        <v>1</v>
      </c>
      <c r="K34" s="7">
        <v>9</v>
      </c>
      <c r="L34" s="187">
        <f>SUM(M34:M36)</f>
        <v>8459190000</v>
      </c>
      <c r="M34" s="13">
        <v>700000000</v>
      </c>
      <c r="N34" s="192">
        <f>+L34/L41</f>
        <v>0.12000000510687216</v>
      </c>
      <c r="O34" s="7" t="s">
        <v>176</v>
      </c>
      <c r="P34" s="7" t="s">
        <v>177</v>
      </c>
      <c r="Q34" s="25" t="s">
        <v>178</v>
      </c>
      <c r="S34" s="200" t="s">
        <v>289</v>
      </c>
    </row>
    <row r="35" spans="2:998" s="184" customFormat="1" ht="114">
      <c r="B35" s="186" t="s">
        <v>170</v>
      </c>
      <c r="C35" s="7" t="s">
        <v>171</v>
      </c>
      <c r="D35" s="7">
        <v>1350</v>
      </c>
      <c r="E35" s="255"/>
      <c r="F35" s="7">
        <v>32</v>
      </c>
      <c r="G35" s="7" t="s">
        <v>179</v>
      </c>
      <c r="H35" s="7" t="s">
        <v>180</v>
      </c>
      <c r="I35" s="7" t="s">
        <v>181</v>
      </c>
      <c r="J35" s="7" t="s">
        <v>23</v>
      </c>
      <c r="K35" s="7">
        <v>1</v>
      </c>
      <c r="L35" s="13"/>
      <c r="M35" s="193">
        <f>4234528000+1409865000</f>
        <v>5644393000</v>
      </c>
      <c r="N35" s="20"/>
      <c r="O35" s="7" t="s">
        <v>176</v>
      </c>
      <c r="P35" s="7" t="s">
        <v>177</v>
      </c>
      <c r="Q35" s="25" t="s">
        <v>182</v>
      </c>
      <c r="S35" s="201"/>
    </row>
    <row r="36" spans="2:998" s="184" customFormat="1" ht="114">
      <c r="B36" s="186" t="s">
        <v>170</v>
      </c>
      <c r="C36" s="7" t="s">
        <v>171</v>
      </c>
      <c r="D36" s="7">
        <v>1350</v>
      </c>
      <c r="E36" s="256"/>
      <c r="F36" s="7">
        <v>33</v>
      </c>
      <c r="G36" s="7" t="s">
        <v>183</v>
      </c>
      <c r="H36" s="7" t="s">
        <v>184</v>
      </c>
      <c r="I36" s="7" t="s">
        <v>185</v>
      </c>
      <c r="J36" s="7" t="s">
        <v>23</v>
      </c>
      <c r="K36" s="7">
        <v>1</v>
      </c>
      <c r="L36" s="194"/>
      <c r="M36" s="13">
        <v>2114797000</v>
      </c>
      <c r="N36" s="20"/>
      <c r="O36" s="7" t="s">
        <v>95</v>
      </c>
      <c r="P36" s="7" t="s">
        <v>186</v>
      </c>
      <c r="Q36" s="25" t="s">
        <v>187</v>
      </c>
      <c r="S36" s="201"/>
    </row>
    <row r="37" spans="2:998" s="184" customFormat="1" ht="171">
      <c r="B37" s="186" t="s">
        <v>170</v>
      </c>
      <c r="C37" s="7" t="s">
        <v>171</v>
      </c>
      <c r="D37" s="7">
        <v>1352</v>
      </c>
      <c r="E37" s="254" t="s">
        <v>232</v>
      </c>
      <c r="F37" s="7">
        <v>34</v>
      </c>
      <c r="G37" s="7" t="s">
        <v>189</v>
      </c>
      <c r="H37" s="7" t="s">
        <v>190</v>
      </c>
      <c r="I37" s="7" t="s">
        <v>191</v>
      </c>
      <c r="J37" s="7" t="s">
        <v>23</v>
      </c>
      <c r="K37" s="7">
        <v>50</v>
      </c>
      <c r="L37" s="187">
        <f>SUM(M37:M38)</f>
        <v>1593148000</v>
      </c>
      <c r="M37" s="13">
        <f>508216000+704932000</f>
        <v>1213148000</v>
      </c>
      <c r="N37" s="192">
        <f>+L37/L41</f>
        <v>2.2600008763960042E-2</v>
      </c>
      <c r="O37" s="7" t="s">
        <v>192</v>
      </c>
      <c r="P37" s="7" t="s">
        <v>193</v>
      </c>
      <c r="Q37" s="25" t="s">
        <v>194</v>
      </c>
      <c r="S37" s="200" t="s">
        <v>290</v>
      </c>
    </row>
    <row r="38" spans="2:998" s="184" customFormat="1" ht="156.75">
      <c r="B38" s="195" t="s">
        <v>170</v>
      </c>
      <c r="C38" s="196" t="s">
        <v>171</v>
      </c>
      <c r="D38" s="196">
        <v>1352</v>
      </c>
      <c r="E38" s="257"/>
      <c r="F38" s="196">
        <v>35</v>
      </c>
      <c r="G38" s="196" t="s">
        <v>195</v>
      </c>
      <c r="H38" s="196" t="s">
        <v>32</v>
      </c>
      <c r="I38" s="196" t="s">
        <v>196</v>
      </c>
      <c r="J38" s="196" t="s">
        <v>23</v>
      </c>
      <c r="K38" s="196">
        <v>1500</v>
      </c>
      <c r="L38" s="197"/>
      <c r="M38" s="197">
        <v>380000000</v>
      </c>
      <c r="N38" s="198"/>
      <c r="O38" s="196" t="s">
        <v>192</v>
      </c>
      <c r="P38" s="196" t="s">
        <v>193</v>
      </c>
      <c r="Q38" s="199" t="s">
        <v>197</v>
      </c>
      <c r="S38" s="201"/>
    </row>
    <row r="39" spans="2:998">
      <c r="B39" s="4"/>
      <c r="C39" s="4"/>
      <c r="D39" s="4"/>
      <c r="E39" s="4"/>
      <c r="F39" s="4"/>
      <c r="G39" s="8"/>
      <c r="H39" s="9"/>
      <c r="I39" s="9"/>
      <c r="J39" s="9"/>
      <c r="K39" s="4"/>
      <c r="L39" s="14"/>
      <c r="M39" s="14"/>
      <c r="N39" s="21"/>
      <c r="O39" s="22"/>
      <c r="P39" s="22"/>
      <c r="Q39" s="22"/>
      <c r="S39" s="182" t="s">
        <v>291</v>
      </c>
      <c r="ALJ39" s="26"/>
    </row>
    <row r="40" spans="2:998" ht="25.5">
      <c r="E40" s="10"/>
      <c r="K40" s="15" t="s">
        <v>198</v>
      </c>
      <c r="L40" s="16">
        <f>SUM(L4:L38)</f>
        <v>70493247000</v>
      </c>
      <c r="M40" s="258">
        <f>SUM(M4:M38)</f>
        <v>70493247000</v>
      </c>
      <c r="N40" s="261">
        <f t="shared" ref="N40" si="1">SUM(N4:N38)</f>
        <v>0.99999999999999989</v>
      </c>
      <c r="S40" s="183" t="s">
        <v>292</v>
      </c>
    </row>
    <row r="41" spans="2:998" ht="30">
      <c r="E41" s="10"/>
      <c r="K41" s="15" t="s">
        <v>233</v>
      </c>
      <c r="L41" s="16">
        <v>70493247000</v>
      </c>
      <c r="M41" s="259"/>
      <c r="N41" s="262"/>
    </row>
    <row r="42" spans="2:998" ht="15">
      <c r="K42" s="15" t="s">
        <v>218</v>
      </c>
      <c r="L42" s="17">
        <f>+L41-L40</f>
        <v>0</v>
      </c>
      <c r="M42" s="260"/>
      <c r="N42" s="263"/>
    </row>
    <row r="43" spans="2:998">
      <c r="L43" s="18"/>
      <c r="M43" s="23"/>
    </row>
    <row r="48" spans="2:998">
      <c r="M48" s="245" t="s">
        <v>299</v>
      </c>
    </row>
  </sheetData>
  <autoFilter ref="B3:Q38"/>
  <mergeCells count="14">
    <mergeCell ref="E34:E36"/>
    <mergeCell ref="E37:E38"/>
    <mergeCell ref="M40:M42"/>
    <mergeCell ref="N40:N42"/>
    <mergeCell ref="E17:E18"/>
    <mergeCell ref="E19:E20"/>
    <mergeCell ref="E21:E26"/>
    <mergeCell ref="E27:E30"/>
    <mergeCell ref="E31:E33"/>
    <mergeCell ref="B2:Q2"/>
    <mergeCell ref="D4:D6"/>
    <mergeCell ref="D12:D16"/>
    <mergeCell ref="E4:E6"/>
    <mergeCell ref="E12:E16"/>
  </mergeCells>
  <printOptions horizontalCentered="1" verticalCentered="1"/>
  <pageMargins left="0.39305555555555599" right="0.39305555555555599" top="0.39305555555555599" bottom="0.39305555555555599" header="0.39305555555555599" footer="0.39305555555555599"/>
  <pageSetup scale="52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zoomScale="130" zoomScaleNormal="130" workbookViewId="0"/>
  </sheetViews>
  <sheetFormatPr baseColWidth="10" defaultColWidth="11.42578125" defaultRowHeight="12.75"/>
  <cols>
    <col min="1" max="1" width="5" style="121" customWidth="1"/>
    <col min="2" max="2" width="59.140625" style="121" bestFit="1" customWidth="1"/>
    <col min="3" max="3" width="18.42578125" style="121" customWidth="1"/>
    <col min="4" max="4" width="26.7109375" style="121" hidden="1" customWidth="1"/>
    <col min="5" max="5" width="16.28515625" style="121" bestFit="1" customWidth="1"/>
    <col min="6" max="16384" width="11.42578125" style="121"/>
  </cols>
  <sheetData>
    <row r="1" spans="2:5" ht="13.5" thickBot="1"/>
    <row r="2" spans="2:5" ht="51.75" thickBot="1">
      <c r="B2" s="123" t="s">
        <v>243</v>
      </c>
      <c r="C2" s="123" t="s">
        <v>244</v>
      </c>
      <c r="D2" s="124" t="s">
        <v>242</v>
      </c>
      <c r="E2" s="123" t="s">
        <v>245</v>
      </c>
    </row>
    <row r="3" spans="2:5">
      <c r="B3" s="125" t="s">
        <v>117</v>
      </c>
      <c r="C3" s="128">
        <v>35246623000</v>
      </c>
      <c r="D3" s="143">
        <f>1300000000+31551691000+1395000000+799932000+50000000+150000000</f>
        <v>35246623000</v>
      </c>
      <c r="E3" s="144">
        <f>+C3/C19</f>
        <v>0.49999999290712199</v>
      </c>
    </row>
    <row r="4" spans="2:5">
      <c r="B4" s="126" t="s">
        <v>106</v>
      </c>
      <c r="C4" s="129">
        <v>7049325000</v>
      </c>
      <c r="D4" s="143">
        <f>1000000000+6049325000</f>
        <v>7049325000</v>
      </c>
      <c r="E4" s="145">
        <f>+C4/C19</f>
        <v>0.10000000425572679</v>
      </c>
    </row>
    <row r="5" spans="2:5">
      <c r="B5" s="126" t="s">
        <v>144</v>
      </c>
      <c r="C5" s="129">
        <v>2819730000</v>
      </c>
      <c r="D5" s="143">
        <f>1409865000+500000000+909865000</f>
        <v>2819730000</v>
      </c>
      <c r="E5" s="145">
        <f>+C5/C19</f>
        <v>4.0000001702290719E-2</v>
      </c>
    </row>
    <row r="6" spans="2:5">
      <c r="B6" s="126" t="s">
        <v>95</v>
      </c>
      <c r="C6" s="129">
        <v>2819729000</v>
      </c>
      <c r="D6" s="143">
        <f>2114797000+704932000</f>
        <v>2819729000</v>
      </c>
      <c r="E6" s="145">
        <f>+C6/C19</f>
        <v>3.9999987516534739E-2</v>
      </c>
    </row>
    <row r="7" spans="2:5">
      <c r="B7" s="126" t="s">
        <v>234</v>
      </c>
      <c r="C7" s="129">
        <v>4934527000</v>
      </c>
      <c r="D7" s="143">
        <v>4934527000</v>
      </c>
      <c r="E7" s="145">
        <f>+C7/C19</f>
        <v>6.9999995886130761E-2</v>
      </c>
    </row>
    <row r="8" spans="2:5" ht="13.5" thickBot="1">
      <c r="B8" s="127" t="s">
        <v>235</v>
      </c>
      <c r="C8" s="130">
        <v>6344393000</v>
      </c>
      <c r="D8" s="146">
        <f>4234528000+1409865000+700000000</f>
        <v>6344393000</v>
      </c>
      <c r="E8" s="147">
        <f>+C8/C19</f>
        <v>9.00000109230321E-2</v>
      </c>
    </row>
    <row r="9" spans="2:5">
      <c r="B9" s="131" t="s">
        <v>236</v>
      </c>
      <c r="C9" s="134">
        <v>1418318000</v>
      </c>
      <c r="D9" s="148">
        <f>339771000+1078547000</f>
        <v>1418318000</v>
      </c>
      <c r="E9" s="149">
        <f>+C9/C19</f>
        <v>2.011991304642273E-2</v>
      </c>
    </row>
    <row r="10" spans="2:5">
      <c r="B10" s="132" t="s">
        <v>237</v>
      </c>
      <c r="C10" s="135">
        <v>971403000</v>
      </c>
      <c r="D10" s="148">
        <f>360000000+125000000+486403000</f>
        <v>971403000</v>
      </c>
      <c r="E10" s="150">
        <f>+C10/C19</f>
        <v>1.3780085913761356E-2</v>
      </c>
    </row>
    <row r="11" spans="2:5">
      <c r="B11" s="132" t="s">
        <v>55</v>
      </c>
      <c r="C11" s="135">
        <v>1078547000</v>
      </c>
      <c r="D11" s="148">
        <v>1078547000</v>
      </c>
      <c r="E11" s="150">
        <f>+C11/C19</f>
        <v>1.5300004552209093E-2</v>
      </c>
    </row>
    <row r="12" spans="2:5">
      <c r="B12" s="132" t="s">
        <v>80</v>
      </c>
      <c r="C12" s="135">
        <v>780000000</v>
      </c>
      <c r="D12" s="148">
        <f>200000000+230000000+350000000</f>
        <v>780000000</v>
      </c>
      <c r="E12" s="150">
        <f>+C12/C19</f>
        <v>1.1064889662409792E-2</v>
      </c>
    </row>
    <row r="13" spans="2:5">
      <c r="B13" s="132" t="s">
        <v>75</v>
      </c>
      <c r="C13" s="135">
        <v>3012537000</v>
      </c>
      <c r="D13" s="148">
        <f>1610000000+1402537000</f>
        <v>3012537000</v>
      </c>
      <c r="E13" s="150">
        <f>+C13/C19</f>
        <v>4.2735114755034623E-2</v>
      </c>
    </row>
    <row r="14" spans="2:5">
      <c r="B14" s="132" t="s">
        <v>161</v>
      </c>
      <c r="C14" s="135">
        <v>2157093000</v>
      </c>
      <c r="D14" s="148">
        <f>1055000000+735000000+367093000</f>
        <v>2157093000</v>
      </c>
      <c r="E14" s="150">
        <f>+C14/C19</f>
        <v>3.0599994918662207E-2</v>
      </c>
    </row>
    <row r="15" spans="2:5">
      <c r="B15" s="132" t="s">
        <v>192</v>
      </c>
      <c r="C15" s="135">
        <v>888216000</v>
      </c>
      <c r="D15" s="148">
        <f>508216000+380000000</f>
        <v>888216000</v>
      </c>
      <c r="E15" s="150">
        <f>+C15/C19</f>
        <v>1.2600015431265352E-2</v>
      </c>
    </row>
    <row r="16" spans="2:5" ht="13.5" thickBot="1">
      <c r="B16" s="133" t="s">
        <v>238</v>
      </c>
      <c r="C16" s="136">
        <v>0</v>
      </c>
      <c r="D16" s="148"/>
      <c r="E16" s="151">
        <f>+C16/C19</f>
        <v>0</v>
      </c>
    </row>
    <row r="17" spans="2:5">
      <c r="B17" s="141" t="s">
        <v>239</v>
      </c>
      <c r="C17" s="138">
        <v>267874000</v>
      </c>
      <c r="D17" s="152"/>
      <c r="E17" s="153">
        <f>+C17/C19</f>
        <v>3.7999951967030259E-3</v>
      </c>
    </row>
    <row r="18" spans="2:5" ht="13.5" thickBot="1">
      <c r="B18" s="142" t="s">
        <v>240</v>
      </c>
      <c r="C18" s="139">
        <v>704932000</v>
      </c>
      <c r="D18" s="152">
        <v>704932000</v>
      </c>
      <c r="E18" s="154">
        <f>+C18/C19</f>
        <v>9.9999933326946899E-3</v>
      </c>
    </row>
    <row r="19" spans="2:5" ht="13.5" thickBot="1">
      <c r="B19" s="140" t="s">
        <v>241</v>
      </c>
      <c r="C19" s="137">
        <f>SUM(C3:C18)</f>
        <v>70493247000</v>
      </c>
      <c r="D19" s="155"/>
      <c r="E19" s="156">
        <f>SUM(E3:E18)</f>
        <v>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zoomScale="145" zoomScaleNormal="145" workbookViewId="0"/>
  </sheetViews>
  <sheetFormatPr baseColWidth="10" defaultRowHeight="15"/>
  <cols>
    <col min="1" max="1" width="4.140625" customWidth="1"/>
    <col min="2" max="2" width="23.85546875" bestFit="1" customWidth="1"/>
    <col min="3" max="3" width="34.7109375" bestFit="1" customWidth="1"/>
    <col min="4" max="4" width="26.5703125" bestFit="1" customWidth="1"/>
    <col min="5" max="5" width="16.42578125" style="165" bestFit="1" customWidth="1"/>
    <col min="6" max="6" width="13.5703125" style="166" bestFit="1" customWidth="1"/>
  </cols>
  <sheetData>
    <row r="2" spans="2:6" ht="15.75" thickBot="1"/>
    <row r="3" spans="2:6" ht="24.75" thickBot="1">
      <c r="B3" s="160" t="s">
        <v>246</v>
      </c>
      <c r="C3" s="160" t="s">
        <v>247</v>
      </c>
      <c r="D3" s="160" t="s">
        <v>248</v>
      </c>
      <c r="E3" s="161" t="s">
        <v>249</v>
      </c>
      <c r="F3" s="160" t="s">
        <v>250</v>
      </c>
    </row>
    <row r="4" spans="2:6" ht="24">
      <c r="B4" s="269" t="s">
        <v>251</v>
      </c>
      <c r="C4" s="268" t="s">
        <v>252</v>
      </c>
      <c r="D4" s="159" t="s">
        <v>253</v>
      </c>
      <c r="E4" s="167">
        <v>1300000000</v>
      </c>
      <c r="F4" s="168">
        <f>+E4/E22</f>
        <v>1.8441482770682985E-2</v>
      </c>
    </row>
    <row r="5" spans="2:6" ht="24">
      <c r="B5" s="266"/>
      <c r="C5" s="267"/>
      <c r="D5" s="157" t="s">
        <v>254</v>
      </c>
      <c r="E5" s="122">
        <v>31551691000</v>
      </c>
      <c r="F5" s="169">
        <f>+E5/E22</f>
        <v>0.44758458920185645</v>
      </c>
    </row>
    <row r="6" spans="2:6" ht="24">
      <c r="B6" s="266"/>
      <c r="C6" s="267"/>
      <c r="D6" s="157" t="s">
        <v>255</v>
      </c>
      <c r="E6" s="122">
        <v>1395000000</v>
      </c>
      <c r="F6" s="169">
        <f>+E6/E22</f>
        <v>1.9789129588540587E-2</v>
      </c>
    </row>
    <row r="7" spans="2:6" ht="24">
      <c r="B7" s="266"/>
      <c r="C7" s="267"/>
      <c r="D7" s="157" t="s">
        <v>256</v>
      </c>
      <c r="E7" s="122">
        <v>95000000</v>
      </c>
      <c r="F7" s="169">
        <f>+E7/E22</f>
        <v>1.3476468178576027E-3</v>
      </c>
    </row>
    <row r="8" spans="2:6" ht="36">
      <c r="B8" s="266"/>
      <c r="C8" s="267"/>
      <c r="D8" s="157" t="s">
        <v>266</v>
      </c>
      <c r="E8" s="122">
        <v>50000000</v>
      </c>
      <c r="F8" s="169">
        <f>+E8/E22</f>
        <v>7.0928779887242249E-4</v>
      </c>
    </row>
    <row r="9" spans="2:6" ht="60">
      <c r="B9" s="266"/>
      <c r="C9" s="267"/>
      <c r="D9" s="157" t="s">
        <v>267</v>
      </c>
      <c r="E9" s="122">
        <v>150000000</v>
      </c>
      <c r="F9" s="169">
        <f>+E9/E22</f>
        <v>2.1278633966172675E-3</v>
      </c>
    </row>
    <row r="10" spans="2:6" ht="24">
      <c r="B10" s="266" t="s">
        <v>161</v>
      </c>
      <c r="C10" s="267" t="s">
        <v>257</v>
      </c>
      <c r="D10" s="157" t="s">
        <v>258</v>
      </c>
      <c r="E10" s="122">
        <v>1000000000</v>
      </c>
      <c r="F10" s="169">
        <f>+E10/E22</f>
        <v>1.418575597744845E-2</v>
      </c>
    </row>
    <row r="11" spans="2:6" ht="24">
      <c r="B11" s="266"/>
      <c r="C11" s="267"/>
      <c r="D11" s="157" t="s">
        <v>259</v>
      </c>
      <c r="E11" s="122">
        <v>6049325000</v>
      </c>
      <c r="F11" s="169">
        <f>+E11/E22</f>
        <v>8.5814248278278341E-2</v>
      </c>
    </row>
    <row r="12" spans="2:6" ht="24">
      <c r="B12" s="266" t="s">
        <v>144</v>
      </c>
      <c r="C12" s="157" t="s">
        <v>260</v>
      </c>
      <c r="D12" s="157" t="s">
        <v>262</v>
      </c>
      <c r="E12" s="122">
        <v>1409865000</v>
      </c>
      <c r="F12" s="169">
        <f>+E12/E22</f>
        <v>2.0000000851145359E-2</v>
      </c>
    </row>
    <row r="13" spans="2:6" ht="84">
      <c r="B13" s="266"/>
      <c r="C13" s="267" t="s">
        <v>261</v>
      </c>
      <c r="D13" s="157" t="s">
        <v>263</v>
      </c>
      <c r="E13" s="122">
        <v>500000000</v>
      </c>
      <c r="F13" s="169">
        <f>+E13/E22</f>
        <v>7.0928779887242249E-3</v>
      </c>
    </row>
    <row r="14" spans="2:6" ht="60">
      <c r="B14" s="266"/>
      <c r="C14" s="267"/>
      <c r="D14" s="157" t="s">
        <v>264</v>
      </c>
      <c r="E14" s="122">
        <v>909865000</v>
      </c>
      <c r="F14" s="169">
        <f>+E14/E22</f>
        <v>1.2907122862421135E-2</v>
      </c>
    </row>
    <row r="15" spans="2:6" ht="120">
      <c r="B15" s="266"/>
      <c r="C15" s="267"/>
      <c r="D15" s="157" t="s">
        <v>265</v>
      </c>
      <c r="E15" s="122">
        <v>704932000</v>
      </c>
      <c r="F15" s="169">
        <f>+E15/E22</f>
        <v>9.9999933326946899E-3</v>
      </c>
    </row>
    <row r="16" spans="2:6" ht="24">
      <c r="B16" s="266" t="s">
        <v>268</v>
      </c>
      <c r="C16" s="157" t="s">
        <v>269</v>
      </c>
      <c r="D16" s="157" t="s">
        <v>183</v>
      </c>
      <c r="E16" s="122">
        <v>2114797000</v>
      </c>
      <c r="F16" s="169">
        <f>+E16/E22</f>
        <v>2.9999994183840049E-2</v>
      </c>
    </row>
    <row r="17" spans="2:6" ht="36">
      <c r="B17" s="266"/>
      <c r="C17" s="157" t="s">
        <v>270</v>
      </c>
      <c r="D17" s="157" t="s">
        <v>271</v>
      </c>
      <c r="E17" s="122">
        <v>704932000</v>
      </c>
      <c r="F17" s="169">
        <f>+E17/E22</f>
        <v>9.9999933326946899E-3</v>
      </c>
    </row>
    <row r="18" spans="2:6" ht="48">
      <c r="B18" s="158" t="s">
        <v>47</v>
      </c>
      <c r="C18" s="157" t="s">
        <v>272</v>
      </c>
      <c r="D18" s="157" t="s">
        <v>273</v>
      </c>
      <c r="E18" s="122">
        <v>4934527000</v>
      </c>
      <c r="F18" s="169">
        <f>+E18/E22</f>
        <v>6.9999995886130761E-2</v>
      </c>
    </row>
    <row r="19" spans="2:6" ht="24">
      <c r="B19" s="266" t="s">
        <v>274</v>
      </c>
      <c r="C19" s="267" t="s">
        <v>275</v>
      </c>
      <c r="D19" s="157" t="s">
        <v>276</v>
      </c>
      <c r="E19" s="122">
        <v>5644393000</v>
      </c>
      <c r="F19" s="169">
        <f>+E19/E22</f>
        <v>8.0069981738818186E-2</v>
      </c>
    </row>
    <row r="20" spans="2:6" ht="24.75" thickBot="1">
      <c r="B20" s="270"/>
      <c r="C20" s="271"/>
      <c r="D20" s="164" t="s">
        <v>277</v>
      </c>
      <c r="E20" s="170">
        <v>700000000</v>
      </c>
      <c r="F20" s="171">
        <f>+E20/E22</f>
        <v>9.9300291842139149E-3</v>
      </c>
    </row>
    <row r="21" spans="2:6" ht="15.75" thickBot="1">
      <c r="B21" s="272" t="s">
        <v>278</v>
      </c>
      <c r="C21" s="273"/>
      <c r="D21" s="274"/>
      <c r="E21" s="161">
        <f>SUM(E4:E20)</f>
        <v>59214327000</v>
      </c>
      <c r="F21" s="264">
        <f>SUM(F4:F20)</f>
        <v>0.83999999319083707</v>
      </c>
    </row>
    <row r="22" spans="2:6" ht="15.75" thickBot="1">
      <c r="B22" s="272" t="s">
        <v>249</v>
      </c>
      <c r="C22" s="273"/>
      <c r="D22" s="274"/>
      <c r="E22" s="163">
        <v>70493247000</v>
      </c>
      <c r="F22" s="265"/>
    </row>
  </sheetData>
  <mergeCells count="12">
    <mergeCell ref="F21:F22"/>
    <mergeCell ref="B10:B11"/>
    <mergeCell ref="C10:C11"/>
    <mergeCell ref="C4:C9"/>
    <mergeCell ref="B4:B9"/>
    <mergeCell ref="C13:C15"/>
    <mergeCell ref="B12:B15"/>
    <mergeCell ref="B16:B17"/>
    <mergeCell ref="B19:B20"/>
    <mergeCell ref="C19:C20"/>
    <mergeCell ref="B21:D21"/>
    <mergeCell ref="B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zoomScale="130" zoomScaleNormal="130" workbookViewId="0"/>
  </sheetViews>
  <sheetFormatPr baseColWidth="10" defaultRowHeight="15"/>
  <cols>
    <col min="1" max="1" width="6.7109375" customWidth="1"/>
    <col min="2" max="2" width="18.7109375" bestFit="1" customWidth="1"/>
    <col min="3" max="3" width="19.42578125" customWidth="1"/>
    <col min="4" max="4" width="45.140625" bestFit="1" customWidth="1"/>
    <col min="5" max="5" width="17" style="165" bestFit="1" customWidth="1"/>
    <col min="6" max="6" width="18.42578125" style="166" bestFit="1" customWidth="1"/>
  </cols>
  <sheetData>
    <row r="2" spans="2:6" ht="15.75" thickBot="1"/>
    <row r="3" spans="2:6">
      <c r="B3" s="173" t="s">
        <v>246</v>
      </c>
      <c r="C3" s="174" t="s">
        <v>247</v>
      </c>
      <c r="D3" s="174" t="s">
        <v>248</v>
      </c>
      <c r="E3" s="175" t="s">
        <v>249</v>
      </c>
      <c r="F3" s="176" t="s">
        <v>250</v>
      </c>
    </row>
    <row r="4" spans="2:6">
      <c r="B4" s="266" t="s">
        <v>75</v>
      </c>
      <c r="C4" s="267" t="s">
        <v>76</v>
      </c>
      <c r="D4" s="177" t="s">
        <v>72</v>
      </c>
      <c r="E4" s="181">
        <v>1610000000</v>
      </c>
      <c r="F4" s="178">
        <f>+E4/E21</f>
        <v>2.2839067123692006E-2</v>
      </c>
    </row>
    <row r="5" spans="2:6" ht="24">
      <c r="B5" s="266"/>
      <c r="C5" s="267"/>
      <c r="D5" s="177" t="s">
        <v>78</v>
      </c>
      <c r="E5" s="181">
        <v>200000000</v>
      </c>
      <c r="F5" s="178">
        <f>+E5/E21</f>
        <v>2.83715119548969E-3</v>
      </c>
    </row>
    <row r="6" spans="2:6" ht="24">
      <c r="B6" s="266"/>
      <c r="C6" s="267"/>
      <c r="D6" s="177" t="s">
        <v>82</v>
      </c>
      <c r="E6" s="181">
        <v>230000000</v>
      </c>
      <c r="F6" s="178">
        <f>+E6/E21</f>
        <v>3.2627238748131433E-3</v>
      </c>
    </row>
    <row r="7" spans="2:6">
      <c r="B7" s="266"/>
      <c r="C7" s="267"/>
      <c r="D7" s="177" t="s">
        <v>83</v>
      </c>
      <c r="E7" s="181">
        <v>1402537000</v>
      </c>
      <c r="F7" s="178">
        <f>+E7/E21</f>
        <v>1.9896047631342617E-2</v>
      </c>
    </row>
    <row r="8" spans="2:6" ht="24">
      <c r="B8" s="266"/>
      <c r="C8" s="267"/>
      <c r="D8" s="177" t="s">
        <v>86</v>
      </c>
      <c r="E8" s="181">
        <f>150000000+200000000</f>
        <v>350000000</v>
      </c>
      <c r="F8" s="178">
        <f>+E8/E21</f>
        <v>4.9650145921069574E-3</v>
      </c>
    </row>
    <row r="9" spans="2:6" ht="36">
      <c r="B9" s="270" t="s">
        <v>295</v>
      </c>
      <c r="C9" s="241" t="s">
        <v>62</v>
      </c>
      <c r="D9" s="202" t="s">
        <v>59</v>
      </c>
      <c r="E9" s="181">
        <v>486403000</v>
      </c>
      <c r="F9" s="178">
        <f>+E9/E21</f>
        <v>6.8999942646988579E-3</v>
      </c>
    </row>
    <row r="10" spans="2:6" ht="24">
      <c r="B10" s="285"/>
      <c r="C10" s="271" t="s">
        <v>25</v>
      </c>
      <c r="D10" s="202" t="s">
        <v>20</v>
      </c>
      <c r="E10" s="181">
        <v>360000000</v>
      </c>
      <c r="F10" s="178">
        <f>+E10/E21</f>
        <v>5.1068721518814416E-3</v>
      </c>
    </row>
    <row r="11" spans="2:6" ht="24">
      <c r="B11" s="269"/>
      <c r="C11" s="268"/>
      <c r="D11" s="202" t="s">
        <v>27</v>
      </c>
      <c r="E11" s="181">
        <v>125000000</v>
      </c>
      <c r="F11" s="178">
        <f>+E11/E21</f>
        <v>1.7732194971810562E-3</v>
      </c>
    </row>
    <row r="12" spans="2:6" ht="99.75" customHeight="1">
      <c r="B12" s="281" t="s">
        <v>161</v>
      </c>
      <c r="C12" s="282" t="s">
        <v>162</v>
      </c>
      <c r="D12" s="242" t="s">
        <v>158</v>
      </c>
      <c r="E12" s="181">
        <v>1055000000</v>
      </c>
      <c r="F12" s="178">
        <f>+E12/E21</f>
        <v>1.4965972556208115E-2</v>
      </c>
    </row>
    <row r="13" spans="2:6" ht="24">
      <c r="B13" s="281"/>
      <c r="C13" s="282"/>
      <c r="D13" s="242" t="s">
        <v>164</v>
      </c>
      <c r="E13" s="181">
        <v>735000000</v>
      </c>
      <c r="F13" s="178">
        <f>+E13/E21</f>
        <v>1.042653064342461E-2</v>
      </c>
    </row>
    <row r="14" spans="2:6" ht="24">
      <c r="B14" s="281"/>
      <c r="C14" s="282"/>
      <c r="D14" s="242" t="s">
        <v>167</v>
      </c>
      <c r="E14" s="181">
        <v>367093000</v>
      </c>
      <c r="F14" s="178">
        <f>+E14/E21</f>
        <v>5.2074917190294834E-3</v>
      </c>
    </row>
    <row r="15" spans="2:6" ht="36" customHeight="1">
      <c r="B15" s="283" t="s">
        <v>47</v>
      </c>
      <c r="C15" s="242" t="s">
        <v>48</v>
      </c>
      <c r="D15" s="242" t="s">
        <v>298</v>
      </c>
      <c r="E15" s="181">
        <v>1078547000</v>
      </c>
      <c r="F15" s="178">
        <f>+E15/E21</f>
        <v>1.5300004552209093E-2</v>
      </c>
    </row>
    <row r="16" spans="2:6" ht="48">
      <c r="B16" s="284"/>
      <c r="C16" s="242" t="s">
        <v>294</v>
      </c>
      <c r="D16" s="202" t="s">
        <v>31</v>
      </c>
      <c r="E16" s="181">
        <v>339771000</v>
      </c>
      <c r="F16" s="178">
        <f>+E16/E21</f>
        <v>4.8199084942136374E-3</v>
      </c>
    </row>
    <row r="17" spans="2:6" ht="84">
      <c r="B17" s="179" t="s">
        <v>55</v>
      </c>
      <c r="C17" s="180" t="s">
        <v>56</v>
      </c>
      <c r="D17" s="180" t="s">
        <v>52</v>
      </c>
      <c r="E17" s="181">
        <v>1078547000</v>
      </c>
      <c r="F17" s="178">
        <f>+E17/E21</f>
        <v>1.5300004552209093E-2</v>
      </c>
    </row>
    <row r="18" spans="2:6" ht="24" customHeight="1">
      <c r="B18" s="286" t="s">
        <v>296</v>
      </c>
      <c r="C18" s="180" t="s">
        <v>297</v>
      </c>
      <c r="D18" s="202" t="s">
        <v>189</v>
      </c>
      <c r="E18" s="181">
        <v>1213148000</v>
      </c>
      <c r="F18" s="178">
        <f>+E18/E21</f>
        <v>1.7209421492529631E-2</v>
      </c>
    </row>
    <row r="19" spans="2:6" ht="24.75" thickBot="1">
      <c r="B19" s="287"/>
      <c r="C19" s="180" t="s">
        <v>297</v>
      </c>
      <c r="D19" s="244" t="s">
        <v>195</v>
      </c>
      <c r="E19" s="181">
        <v>380000000</v>
      </c>
      <c r="F19" s="178">
        <f>+E19/E21</f>
        <v>5.3905872714304108E-3</v>
      </c>
    </row>
    <row r="20" spans="2:6">
      <c r="B20" s="275" t="s">
        <v>278</v>
      </c>
      <c r="C20" s="276"/>
      <c r="D20" s="276"/>
      <c r="E20" s="172">
        <f>SUM(E4:E19)</f>
        <v>11011046000</v>
      </c>
      <c r="F20" s="277">
        <f>SUM(F4:F19)</f>
        <v>0.15620001161245983</v>
      </c>
    </row>
    <row r="21" spans="2:6" ht="15.75" thickBot="1">
      <c r="B21" s="279" t="s">
        <v>249</v>
      </c>
      <c r="C21" s="280"/>
      <c r="D21" s="280"/>
      <c r="E21" s="162">
        <v>70493247000</v>
      </c>
      <c r="F21" s="278"/>
    </row>
  </sheetData>
  <mergeCells count="11">
    <mergeCell ref="B20:D20"/>
    <mergeCell ref="F20:F21"/>
    <mergeCell ref="B21:D21"/>
    <mergeCell ref="B4:B8"/>
    <mergeCell ref="C4:C8"/>
    <mergeCell ref="B12:B14"/>
    <mergeCell ref="C12:C14"/>
    <mergeCell ref="B15:B16"/>
    <mergeCell ref="B9:B11"/>
    <mergeCell ref="C10:C11"/>
    <mergeCell ref="B18:B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F43"/>
  <sheetViews>
    <sheetView zoomScale="70" zoomScaleNormal="70" workbookViewId="0"/>
  </sheetViews>
  <sheetFormatPr baseColWidth="10" defaultColWidth="11.42578125" defaultRowHeight="14.25"/>
  <cols>
    <col min="1" max="1" width="5.140625" style="203" customWidth="1"/>
    <col min="2" max="3" width="11.42578125" style="203"/>
    <col min="4" max="4" width="16.140625" style="203" bestFit="1" customWidth="1"/>
    <col min="5" max="5" width="13.42578125" style="203" customWidth="1"/>
    <col min="6" max="6" width="11.7109375" style="203" customWidth="1"/>
    <col min="7" max="9" width="11.42578125" style="203"/>
    <col min="10" max="10" width="11.7109375" style="203" customWidth="1"/>
    <col min="11" max="11" width="18.7109375" style="203" customWidth="1"/>
    <col min="12" max="12" width="23.85546875" style="203" customWidth="1"/>
    <col min="13" max="13" width="32.140625" style="203" customWidth="1"/>
    <col min="14" max="14" width="17.85546875" style="203" customWidth="1"/>
    <col min="15" max="15" width="11.42578125" style="203"/>
    <col min="16" max="16" width="14.140625" style="203" customWidth="1"/>
    <col min="17" max="17" width="16.28515625" style="203" customWidth="1"/>
    <col min="18" max="18" width="4.5703125" style="203" customWidth="1"/>
    <col min="19" max="16384" width="11.42578125" style="203"/>
  </cols>
  <sheetData>
    <row r="1" spans="2:994" ht="15" thickBot="1">
      <c r="E1" s="204"/>
      <c r="L1" s="205"/>
      <c r="M1" s="205"/>
      <c r="N1" s="205"/>
    </row>
    <row r="2" spans="2:994" ht="15">
      <c r="B2" s="298" t="s">
        <v>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300"/>
    </row>
    <row r="3" spans="2:994" ht="60">
      <c r="B3" s="206" t="s">
        <v>1</v>
      </c>
      <c r="C3" s="207" t="s">
        <v>2</v>
      </c>
      <c r="D3" s="207" t="s">
        <v>3</v>
      </c>
      <c r="E3" s="207" t="s">
        <v>4</v>
      </c>
      <c r="F3" s="207" t="s">
        <v>5</v>
      </c>
      <c r="G3" s="207" t="s">
        <v>6</v>
      </c>
      <c r="H3" s="207" t="s">
        <v>7</v>
      </c>
      <c r="I3" s="207" t="s">
        <v>8</v>
      </c>
      <c r="J3" s="207" t="s">
        <v>9</v>
      </c>
      <c r="K3" s="207" t="s">
        <v>10</v>
      </c>
      <c r="L3" s="208" t="s">
        <v>11</v>
      </c>
      <c r="M3" s="208" t="s">
        <v>12</v>
      </c>
      <c r="N3" s="208" t="s">
        <v>13</v>
      </c>
      <c r="O3" s="207" t="s">
        <v>14</v>
      </c>
      <c r="P3" s="207" t="s">
        <v>15</v>
      </c>
      <c r="Q3" s="209" t="s">
        <v>16</v>
      </c>
      <c r="ALF3" s="210"/>
    </row>
    <row r="4" spans="2:994" ht="156.75">
      <c r="B4" s="211" t="s">
        <v>17</v>
      </c>
      <c r="C4" s="212" t="s">
        <v>18</v>
      </c>
      <c r="D4" s="294">
        <v>1244</v>
      </c>
      <c r="E4" s="294" t="s">
        <v>219</v>
      </c>
      <c r="F4" s="212">
        <v>1</v>
      </c>
      <c r="G4" s="212" t="s">
        <v>20</v>
      </c>
      <c r="H4" s="212" t="s">
        <v>21</v>
      </c>
      <c r="I4" s="212" t="s">
        <v>22</v>
      </c>
      <c r="J4" s="212" t="s">
        <v>23</v>
      </c>
      <c r="K4" s="212">
        <v>2</v>
      </c>
      <c r="L4" s="213">
        <f>SUM(M4:M6)</f>
        <v>824771000</v>
      </c>
      <c r="M4" s="214">
        <v>360000000</v>
      </c>
      <c r="N4" s="215">
        <f>+L4/L41</f>
        <v>1.1700000143276136E-2</v>
      </c>
      <c r="O4" s="212" t="s">
        <v>24</v>
      </c>
      <c r="P4" s="212" t="s">
        <v>25</v>
      </c>
      <c r="Q4" s="216" t="s">
        <v>26</v>
      </c>
      <c r="ALF4" s="210"/>
    </row>
    <row r="5" spans="2:994" ht="156.75">
      <c r="B5" s="211" t="s">
        <v>17</v>
      </c>
      <c r="C5" s="212" t="s">
        <v>18</v>
      </c>
      <c r="D5" s="296"/>
      <c r="E5" s="296"/>
      <c r="F5" s="212">
        <v>2</v>
      </c>
      <c r="G5" s="212" t="s">
        <v>27</v>
      </c>
      <c r="H5" s="212" t="s">
        <v>21</v>
      </c>
      <c r="I5" s="212" t="s">
        <v>28</v>
      </c>
      <c r="J5" s="212" t="s">
        <v>23</v>
      </c>
      <c r="K5" s="212">
        <v>5</v>
      </c>
      <c r="L5" s="214" t="s">
        <v>293</v>
      </c>
      <c r="M5" s="214">
        <v>125000000</v>
      </c>
      <c r="N5" s="217"/>
      <c r="O5" s="212" t="s">
        <v>29</v>
      </c>
      <c r="P5" s="212" t="s">
        <v>25</v>
      </c>
      <c r="Q5" s="216" t="s">
        <v>30</v>
      </c>
    </row>
    <row r="6" spans="2:994" ht="128.25">
      <c r="B6" s="211" t="s">
        <v>17</v>
      </c>
      <c r="C6" s="212" t="s">
        <v>18</v>
      </c>
      <c r="D6" s="295"/>
      <c r="E6" s="295"/>
      <c r="F6" s="212">
        <v>3</v>
      </c>
      <c r="G6" s="212" t="s">
        <v>31</v>
      </c>
      <c r="H6" s="212" t="s">
        <v>32</v>
      </c>
      <c r="I6" s="212" t="s">
        <v>33</v>
      </c>
      <c r="J6" s="212" t="s">
        <v>23</v>
      </c>
      <c r="K6" s="212">
        <v>2380</v>
      </c>
      <c r="L6" s="214"/>
      <c r="M6" s="214">
        <v>339771000</v>
      </c>
      <c r="N6" s="218"/>
      <c r="O6" s="212" t="s">
        <v>34</v>
      </c>
      <c r="P6" s="212" t="s">
        <v>35</v>
      </c>
      <c r="Q6" s="216" t="s">
        <v>36</v>
      </c>
    </row>
    <row r="7" spans="2:994" ht="213.75">
      <c r="B7" s="211" t="s">
        <v>17</v>
      </c>
      <c r="C7" s="212" t="s">
        <v>37</v>
      </c>
      <c r="D7" s="212">
        <v>1336</v>
      </c>
      <c r="E7" s="212" t="s">
        <v>220</v>
      </c>
      <c r="F7" s="212">
        <v>4</v>
      </c>
      <c r="G7" s="212" t="s">
        <v>39</v>
      </c>
      <c r="H7" s="212" t="s">
        <v>32</v>
      </c>
      <c r="I7" s="212" t="s">
        <v>40</v>
      </c>
      <c r="J7" s="212" t="s">
        <v>41</v>
      </c>
      <c r="K7" s="212">
        <v>4670</v>
      </c>
      <c r="L7" s="219">
        <f t="shared" ref="L7:L11" si="0">SUM(M7)</f>
        <v>4934527000</v>
      </c>
      <c r="M7" s="220">
        <v>4934527000</v>
      </c>
      <c r="N7" s="215">
        <f>+L7/L41</f>
        <v>6.9999995886130761E-2</v>
      </c>
      <c r="O7" s="212" t="s">
        <v>34</v>
      </c>
      <c r="P7" s="212" t="s">
        <v>42</v>
      </c>
      <c r="Q7" s="216" t="s">
        <v>43</v>
      </c>
    </row>
    <row r="8" spans="2:994" ht="99.75">
      <c r="B8" s="211" t="s">
        <v>17</v>
      </c>
      <c r="C8" s="212" t="s">
        <v>37</v>
      </c>
      <c r="D8" s="212">
        <v>1337</v>
      </c>
      <c r="E8" s="212" t="s">
        <v>221</v>
      </c>
      <c r="F8" s="212">
        <v>5</v>
      </c>
      <c r="G8" s="212" t="s">
        <v>45</v>
      </c>
      <c r="H8" s="212" t="s">
        <v>32</v>
      </c>
      <c r="I8" s="212" t="s">
        <v>46</v>
      </c>
      <c r="J8" s="212" t="s">
        <v>23</v>
      </c>
      <c r="K8" s="212">
        <v>450</v>
      </c>
      <c r="L8" s="213">
        <f t="shared" si="0"/>
        <v>1078547000</v>
      </c>
      <c r="M8" s="214">
        <v>1078547000</v>
      </c>
      <c r="N8" s="215">
        <f>+L8/L41</f>
        <v>1.5300004552209093E-2</v>
      </c>
      <c r="O8" s="212" t="s">
        <v>47</v>
      </c>
      <c r="P8" s="212" t="s">
        <v>48</v>
      </c>
      <c r="Q8" s="216" t="s">
        <v>49</v>
      </c>
    </row>
    <row r="9" spans="2:994" ht="156.75">
      <c r="B9" s="211" t="s">
        <v>17</v>
      </c>
      <c r="C9" s="212" t="s">
        <v>50</v>
      </c>
      <c r="D9" s="212">
        <v>1339</v>
      </c>
      <c r="E9" s="212" t="s">
        <v>222</v>
      </c>
      <c r="F9" s="212">
        <v>6</v>
      </c>
      <c r="G9" s="212" t="s">
        <v>52</v>
      </c>
      <c r="H9" s="212" t="s">
        <v>53</v>
      </c>
      <c r="I9" s="212" t="s">
        <v>54</v>
      </c>
      <c r="J9" s="212" t="s">
        <v>23</v>
      </c>
      <c r="K9" s="212">
        <v>1</v>
      </c>
      <c r="L9" s="213">
        <f t="shared" si="0"/>
        <v>1078547000</v>
      </c>
      <c r="M9" s="214">
        <v>1078547000</v>
      </c>
      <c r="N9" s="221">
        <f>+L9/L41</f>
        <v>1.5300004552209093E-2</v>
      </c>
      <c r="O9" s="212" t="s">
        <v>55</v>
      </c>
      <c r="P9" s="212" t="s">
        <v>56</v>
      </c>
      <c r="Q9" s="216" t="s">
        <v>51</v>
      </c>
    </row>
    <row r="10" spans="2:994" ht="185.25">
      <c r="B10" s="211" t="s">
        <v>17</v>
      </c>
      <c r="C10" s="212" t="s">
        <v>57</v>
      </c>
      <c r="D10" s="212">
        <v>1341</v>
      </c>
      <c r="E10" s="212" t="s">
        <v>223</v>
      </c>
      <c r="F10" s="212">
        <v>7</v>
      </c>
      <c r="G10" s="212" t="s">
        <v>59</v>
      </c>
      <c r="H10" s="212" t="s">
        <v>60</v>
      </c>
      <c r="I10" s="212" t="s">
        <v>61</v>
      </c>
      <c r="J10" s="212" t="s">
        <v>23</v>
      </c>
      <c r="K10" s="212">
        <v>7</v>
      </c>
      <c r="L10" s="213">
        <f t="shared" si="0"/>
        <v>486403000</v>
      </c>
      <c r="M10" s="214">
        <v>486403000</v>
      </c>
      <c r="N10" s="221">
        <f>+L10/L41</f>
        <v>6.8999942646988579E-3</v>
      </c>
      <c r="O10" s="212" t="s">
        <v>29</v>
      </c>
      <c r="P10" s="212" t="s">
        <v>62</v>
      </c>
      <c r="Q10" s="216" t="s">
        <v>30</v>
      </c>
    </row>
    <row r="11" spans="2:994" ht="399">
      <c r="B11" s="211" t="s">
        <v>17</v>
      </c>
      <c r="C11" s="212" t="s">
        <v>63</v>
      </c>
      <c r="D11" s="212">
        <v>1398</v>
      </c>
      <c r="E11" s="212" t="s">
        <v>224</v>
      </c>
      <c r="F11" s="212">
        <v>8</v>
      </c>
      <c r="G11" s="212" t="s">
        <v>65</v>
      </c>
      <c r="H11" s="212" t="s">
        <v>66</v>
      </c>
      <c r="I11" s="212" t="s">
        <v>67</v>
      </c>
      <c r="J11" s="212" t="s">
        <v>41</v>
      </c>
      <c r="K11" s="212">
        <v>50</v>
      </c>
      <c r="L11" s="213">
        <f t="shared" si="0"/>
        <v>267874000</v>
      </c>
      <c r="M11" s="214">
        <v>267874000</v>
      </c>
      <c r="N11" s="221">
        <f>+L11/L41</f>
        <v>3.7999951967030259E-3</v>
      </c>
      <c r="O11" s="212" t="s">
        <v>68</v>
      </c>
      <c r="P11" s="212"/>
      <c r="Q11" s="216"/>
    </row>
    <row r="12" spans="2:994" ht="156.75">
      <c r="B12" s="211" t="s">
        <v>69</v>
      </c>
      <c r="C12" s="212" t="s">
        <v>70</v>
      </c>
      <c r="D12" s="294">
        <v>1342</v>
      </c>
      <c r="E12" s="294" t="s">
        <v>225</v>
      </c>
      <c r="F12" s="212">
        <v>9</v>
      </c>
      <c r="G12" s="212" t="s">
        <v>72</v>
      </c>
      <c r="H12" s="212" t="s">
        <v>73</v>
      </c>
      <c r="I12" s="212" t="s">
        <v>74</v>
      </c>
      <c r="J12" s="212" t="s">
        <v>23</v>
      </c>
      <c r="K12" s="212">
        <v>12</v>
      </c>
      <c r="L12" s="213">
        <f>SUM(M12:M16)</f>
        <v>3792537000</v>
      </c>
      <c r="M12" s="214">
        <v>1610000000</v>
      </c>
      <c r="N12" s="221">
        <f>+L12/L41</f>
        <v>5.3800004417444411E-2</v>
      </c>
      <c r="O12" s="212" t="s">
        <v>75</v>
      </c>
      <c r="P12" s="212" t="s">
        <v>76</v>
      </c>
      <c r="Q12" s="216" t="s">
        <v>77</v>
      </c>
    </row>
    <row r="13" spans="2:994" ht="156.75">
      <c r="B13" s="211" t="s">
        <v>69</v>
      </c>
      <c r="C13" s="212" t="s">
        <v>70</v>
      </c>
      <c r="D13" s="296"/>
      <c r="E13" s="296"/>
      <c r="F13" s="212">
        <v>11</v>
      </c>
      <c r="G13" s="212" t="s">
        <v>78</v>
      </c>
      <c r="H13" s="212" t="s">
        <v>32</v>
      </c>
      <c r="I13" s="212" t="s">
        <v>79</v>
      </c>
      <c r="J13" s="212" t="s">
        <v>23</v>
      </c>
      <c r="K13" s="212">
        <v>250</v>
      </c>
      <c r="L13" s="214"/>
      <c r="M13" s="214">
        <v>200000000</v>
      </c>
      <c r="N13" s="218"/>
      <c r="O13" s="212" t="s">
        <v>80</v>
      </c>
      <c r="P13" s="212" t="s">
        <v>80</v>
      </c>
      <c r="Q13" s="216" t="s">
        <v>81</v>
      </c>
    </row>
    <row r="14" spans="2:994" ht="156.75">
      <c r="B14" s="211" t="s">
        <v>69</v>
      </c>
      <c r="C14" s="212" t="s">
        <v>70</v>
      </c>
      <c r="D14" s="296"/>
      <c r="E14" s="296"/>
      <c r="F14" s="212">
        <v>12</v>
      </c>
      <c r="G14" s="212" t="s">
        <v>82</v>
      </c>
      <c r="H14" s="212" t="s">
        <v>32</v>
      </c>
      <c r="I14" s="212" t="s">
        <v>79</v>
      </c>
      <c r="J14" s="212" t="s">
        <v>41</v>
      </c>
      <c r="K14" s="212">
        <v>150</v>
      </c>
      <c r="L14" s="214"/>
      <c r="M14" s="214">
        <v>230000000</v>
      </c>
      <c r="N14" s="218"/>
      <c r="O14" s="212" t="s">
        <v>80</v>
      </c>
      <c r="P14" s="212" t="s">
        <v>80</v>
      </c>
      <c r="Q14" s="216" t="s">
        <v>81</v>
      </c>
    </row>
    <row r="15" spans="2:994" ht="156.75">
      <c r="B15" s="211" t="s">
        <v>69</v>
      </c>
      <c r="C15" s="212" t="s">
        <v>70</v>
      </c>
      <c r="D15" s="296"/>
      <c r="E15" s="296"/>
      <c r="F15" s="212">
        <v>10</v>
      </c>
      <c r="G15" s="212" t="s">
        <v>83</v>
      </c>
      <c r="H15" s="212" t="s">
        <v>73</v>
      </c>
      <c r="I15" s="212" t="s">
        <v>84</v>
      </c>
      <c r="J15" s="212" t="s">
        <v>23</v>
      </c>
      <c r="K15" s="212">
        <v>7</v>
      </c>
      <c r="L15" s="214"/>
      <c r="M15" s="214">
        <v>1402537000</v>
      </c>
      <c r="N15" s="218"/>
      <c r="O15" s="212" t="s">
        <v>75</v>
      </c>
      <c r="P15" s="212" t="s">
        <v>76</v>
      </c>
      <c r="Q15" s="216" t="s">
        <v>85</v>
      </c>
    </row>
    <row r="16" spans="2:994" ht="156.75">
      <c r="B16" s="211" t="s">
        <v>69</v>
      </c>
      <c r="C16" s="212" t="s">
        <v>70</v>
      </c>
      <c r="D16" s="295"/>
      <c r="E16" s="295"/>
      <c r="F16" s="212">
        <v>13</v>
      </c>
      <c r="G16" s="212" t="s">
        <v>86</v>
      </c>
      <c r="H16" s="212" t="s">
        <v>32</v>
      </c>
      <c r="I16" s="212" t="s">
        <v>87</v>
      </c>
      <c r="J16" s="212" t="s">
        <v>88</v>
      </c>
      <c r="K16" s="212">
        <v>280</v>
      </c>
      <c r="L16" s="214"/>
      <c r="M16" s="214">
        <f>150000000+200000000</f>
        <v>350000000</v>
      </c>
      <c r="N16" s="218"/>
      <c r="O16" s="212" t="s">
        <v>80</v>
      </c>
      <c r="P16" s="212" t="s">
        <v>80</v>
      </c>
      <c r="Q16" s="216" t="s">
        <v>89</v>
      </c>
    </row>
    <row r="17" spans="2:17" ht="171" customHeight="1">
      <c r="B17" s="211" t="s">
        <v>90</v>
      </c>
      <c r="C17" s="212" t="s">
        <v>91</v>
      </c>
      <c r="D17" s="212">
        <v>1343</v>
      </c>
      <c r="E17" s="294" t="s">
        <v>226</v>
      </c>
      <c r="F17" s="212">
        <v>14</v>
      </c>
      <c r="G17" s="212" t="s">
        <v>93</v>
      </c>
      <c r="H17" s="212" t="s">
        <v>32</v>
      </c>
      <c r="I17" s="212" t="s">
        <v>94</v>
      </c>
      <c r="J17" s="212" t="s">
        <v>23</v>
      </c>
      <c r="K17" s="212">
        <v>200</v>
      </c>
      <c r="L17" s="213">
        <f>SUM(M17:M18)</f>
        <v>704932000</v>
      </c>
      <c r="M17" s="214">
        <v>550000000</v>
      </c>
      <c r="N17" s="221">
        <f>+L17/L41</f>
        <v>9.9999933326946899E-3</v>
      </c>
      <c r="O17" s="212" t="s">
        <v>95</v>
      </c>
      <c r="P17" s="212" t="s">
        <v>96</v>
      </c>
      <c r="Q17" s="216" t="s">
        <v>97</v>
      </c>
    </row>
    <row r="18" spans="2:17" ht="356.25">
      <c r="B18" s="211" t="s">
        <v>90</v>
      </c>
      <c r="C18" s="212" t="s">
        <v>91</v>
      </c>
      <c r="D18" s="212">
        <v>1343</v>
      </c>
      <c r="E18" s="295"/>
      <c r="F18" s="212">
        <v>15</v>
      </c>
      <c r="G18" s="212" t="s">
        <v>98</v>
      </c>
      <c r="H18" s="212" t="s">
        <v>32</v>
      </c>
      <c r="I18" s="212" t="s">
        <v>99</v>
      </c>
      <c r="J18" s="212" t="s">
        <v>23</v>
      </c>
      <c r="K18" s="212">
        <v>2</v>
      </c>
      <c r="L18" s="214"/>
      <c r="M18" s="214">
        <v>154932000</v>
      </c>
      <c r="N18" s="218"/>
      <c r="O18" s="212" t="s">
        <v>95</v>
      </c>
      <c r="P18" s="212" t="s">
        <v>96</v>
      </c>
      <c r="Q18" s="216" t="s">
        <v>100</v>
      </c>
    </row>
    <row r="19" spans="2:17" ht="114" customHeight="1">
      <c r="B19" s="211" t="s">
        <v>90</v>
      </c>
      <c r="C19" s="212" t="s">
        <v>101</v>
      </c>
      <c r="D19" s="212">
        <v>1344</v>
      </c>
      <c r="E19" s="294" t="s">
        <v>227</v>
      </c>
      <c r="F19" s="212">
        <v>16</v>
      </c>
      <c r="G19" s="212" t="s">
        <v>103</v>
      </c>
      <c r="H19" s="212" t="s">
        <v>104</v>
      </c>
      <c r="I19" s="212" t="s">
        <v>105</v>
      </c>
      <c r="J19" s="212" t="s">
        <v>23</v>
      </c>
      <c r="K19" s="212">
        <v>0</v>
      </c>
      <c r="L19" s="213">
        <f>SUM(M19:M20)</f>
        <v>7049325000</v>
      </c>
      <c r="M19" s="214">
        <v>1000000000</v>
      </c>
      <c r="N19" s="221">
        <f>+L19/L41</f>
        <v>0.10000000425572679</v>
      </c>
      <c r="O19" s="212" t="s">
        <v>106</v>
      </c>
      <c r="P19" s="212" t="s">
        <v>107</v>
      </c>
      <c r="Q19" s="216" t="s">
        <v>108</v>
      </c>
    </row>
    <row r="20" spans="2:17" ht="85.5">
      <c r="B20" s="211" t="s">
        <v>90</v>
      </c>
      <c r="C20" s="212" t="s">
        <v>101</v>
      </c>
      <c r="D20" s="212">
        <v>1344</v>
      </c>
      <c r="E20" s="295"/>
      <c r="F20" s="212">
        <v>17</v>
      </c>
      <c r="G20" s="212" t="s">
        <v>109</v>
      </c>
      <c r="H20" s="212" t="s">
        <v>104</v>
      </c>
      <c r="I20" s="212" t="s">
        <v>110</v>
      </c>
      <c r="J20" s="212" t="s">
        <v>23</v>
      </c>
      <c r="K20" s="212">
        <v>30</v>
      </c>
      <c r="L20" s="214"/>
      <c r="M20" s="214">
        <v>6049325000</v>
      </c>
      <c r="N20" s="218"/>
      <c r="O20" s="212" t="s">
        <v>106</v>
      </c>
      <c r="P20" s="212" t="s">
        <v>107</v>
      </c>
      <c r="Q20" s="216" t="s">
        <v>111</v>
      </c>
    </row>
    <row r="21" spans="2:17" ht="242.25">
      <c r="B21" s="211" t="s">
        <v>90</v>
      </c>
      <c r="C21" s="212" t="s">
        <v>112</v>
      </c>
      <c r="D21" s="212">
        <v>1345</v>
      </c>
      <c r="E21" s="294" t="s">
        <v>228</v>
      </c>
      <c r="F21" s="212">
        <v>18</v>
      </c>
      <c r="G21" s="212" t="s">
        <v>114</v>
      </c>
      <c r="H21" s="212" t="s">
        <v>115</v>
      </c>
      <c r="I21" s="212" t="s">
        <v>116</v>
      </c>
      <c r="J21" s="212" t="s">
        <v>41</v>
      </c>
      <c r="K21" s="212">
        <v>0</v>
      </c>
      <c r="L21" s="213">
        <f>SUM(M21:M26)</f>
        <v>34541691000</v>
      </c>
      <c r="M21" s="214">
        <v>1300000000</v>
      </c>
      <c r="N21" s="221">
        <f>+L21/L41</f>
        <v>0.4899999995744273</v>
      </c>
      <c r="O21" s="212" t="s">
        <v>117</v>
      </c>
      <c r="P21" s="212" t="s">
        <v>118</v>
      </c>
      <c r="Q21" s="216" t="s">
        <v>119</v>
      </c>
    </row>
    <row r="22" spans="2:17" ht="242.25">
      <c r="B22" s="211" t="s">
        <v>90</v>
      </c>
      <c r="C22" s="212" t="s">
        <v>112</v>
      </c>
      <c r="D22" s="212">
        <v>1345</v>
      </c>
      <c r="E22" s="296"/>
      <c r="F22" s="212">
        <v>19</v>
      </c>
      <c r="G22" s="212" t="s">
        <v>120</v>
      </c>
      <c r="H22" s="212" t="s">
        <v>115</v>
      </c>
      <c r="I22" s="212" t="s">
        <v>121</v>
      </c>
      <c r="J22" s="212" t="s">
        <v>23</v>
      </c>
      <c r="K22" s="212">
        <v>25</v>
      </c>
      <c r="L22" s="214"/>
      <c r="M22" s="214">
        <v>31551691000</v>
      </c>
      <c r="N22" s="218"/>
      <c r="O22" s="212" t="s">
        <v>117</v>
      </c>
      <c r="P22" s="212" t="s">
        <v>118</v>
      </c>
      <c r="Q22" s="216" t="s">
        <v>122</v>
      </c>
    </row>
    <row r="23" spans="2:17" ht="242.25">
      <c r="B23" s="211" t="s">
        <v>90</v>
      </c>
      <c r="C23" s="212" t="s">
        <v>112</v>
      </c>
      <c r="D23" s="212">
        <v>1345</v>
      </c>
      <c r="E23" s="296"/>
      <c r="F23" s="212">
        <v>20</v>
      </c>
      <c r="G23" s="212" t="s">
        <v>123</v>
      </c>
      <c r="H23" s="212" t="s">
        <v>124</v>
      </c>
      <c r="I23" s="212" t="s">
        <v>125</v>
      </c>
      <c r="J23" s="212" t="s">
        <v>23</v>
      </c>
      <c r="K23" s="212">
        <v>0</v>
      </c>
      <c r="L23" s="243"/>
      <c r="M23" s="214">
        <v>1395000000</v>
      </c>
      <c r="N23" s="218"/>
      <c r="O23" s="212" t="s">
        <v>117</v>
      </c>
      <c r="P23" s="212" t="s">
        <v>118</v>
      </c>
      <c r="Q23" s="216" t="s">
        <v>126</v>
      </c>
    </row>
    <row r="24" spans="2:17" ht="242.25">
      <c r="B24" s="211" t="s">
        <v>90</v>
      </c>
      <c r="C24" s="212" t="s">
        <v>112</v>
      </c>
      <c r="D24" s="212">
        <v>1345</v>
      </c>
      <c r="E24" s="296"/>
      <c r="F24" s="212">
        <v>21</v>
      </c>
      <c r="G24" s="212" t="s">
        <v>127</v>
      </c>
      <c r="H24" s="212" t="s">
        <v>124</v>
      </c>
      <c r="I24" s="212" t="s">
        <v>128</v>
      </c>
      <c r="J24" s="212" t="s">
        <v>23</v>
      </c>
      <c r="K24" s="212">
        <v>200</v>
      </c>
      <c r="L24" s="214"/>
      <c r="M24" s="214">
        <v>95000000</v>
      </c>
      <c r="N24" s="218"/>
      <c r="O24" s="212" t="s">
        <v>117</v>
      </c>
      <c r="P24" s="212" t="s">
        <v>118</v>
      </c>
      <c r="Q24" s="216" t="s">
        <v>129</v>
      </c>
    </row>
    <row r="25" spans="2:17" ht="242.25">
      <c r="B25" s="211" t="s">
        <v>90</v>
      </c>
      <c r="C25" s="212" t="s">
        <v>112</v>
      </c>
      <c r="D25" s="212">
        <v>1345</v>
      </c>
      <c r="E25" s="296"/>
      <c r="F25" s="212">
        <v>22</v>
      </c>
      <c r="G25" s="212" t="s">
        <v>130</v>
      </c>
      <c r="H25" s="212" t="s">
        <v>131</v>
      </c>
      <c r="I25" s="212" t="s">
        <v>132</v>
      </c>
      <c r="J25" s="212" t="s">
        <v>133</v>
      </c>
      <c r="K25" s="212">
        <v>1</v>
      </c>
      <c r="L25" s="214"/>
      <c r="M25" s="214">
        <v>50000000</v>
      </c>
      <c r="N25" s="218"/>
      <c r="O25" s="212" t="s">
        <v>117</v>
      </c>
      <c r="P25" s="212" t="s">
        <v>118</v>
      </c>
      <c r="Q25" s="216" t="s">
        <v>134</v>
      </c>
    </row>
    <row r="26" spans="2:17" ht="342">
      <c r="B26" s="211" t="s">
        <v>90</v>
      </c>
      <c r="C26" s="212" t="s">
        <v>112</v>
      </c>
      <c r="D26" s="212">
        <v>1345</v>
      </c>
      <c r="E26" s="295"/>
      <c r="F26" s="212">
        <v>23</v>
      </c>
      <c r="G26" s="212" t="s">
        <v>135</v>
      </c>
      <c r="H26" s="212" t="s">
        <v>136</v>
      </c>
      <c r="I26" s="212" t="s">
        <v>137</v>
      </c>
      <c r="J26" s="212" t="s">
        <v>133</v>
      </c>
      <c r="K26" s="212">
        <v>0</v>
      </c>
      <c r="L26" s="214"/>
      <c r="M26" s="214">
        <v>150000000</v>
      </c>
      <c r="N26" s="218"/>
      <c r="O26" s="212" t="s">
        <v>117</v>
      </c>
      <c r="P26" s="212" t="s">
        <v>118</v>
      </c>
      <c r="Q26" s="216" t="s">
        <v>129</v>
      </c>
    </row>
    <row r="27" spans="2:17" ht="114" customHeight="1">
      <c r="B27" s="211" t="s">
        <v>138</v>
      </c>
      <c r="C27" s="212" t="s">
        <v>139</v>
      </c>
      <c r="D27" s="212">
        <v>1346</v>
      </c>
      <c r="E27" s="294" t="s">
        <v>229</v>
      </c>
      <c r="F27" s="212">
        <v>24</v>
      </c>
      <c r="G27" s="212" t="s">
        <v>141</v>
      </c>
      <c r="H27" s="212" t="s">
        <v>142</v>
      </c>
      <c r="I27" s="212" t="s">
        <v>143</v>
      </c>
      <c r="J27" s="212" t="s">
        <v>133</v>
      </c>
      <c r="K27" s="212">
        <v>1</v>
      </c>
      <c r="L27" s="213">
        <f>SUM(M27:M30)</f>
        <v>3524662000</v>
      </c>
      <c r="M27" s="214">
        <v>1409865000</v>
      </c>
      <c r="N27" s="221">
        <f>+L27/L41</f>
        <v>4.9999995034985409E-2</v>
      </c>
      <c r="O27" s="212" t="s">
        <v>144</v>
      </c>
      <c r="P27" s="212" t="s">
        <v>145</v>
      </c>
      <c r="Q27" s="216" t="s">
        <v>30</v>
      </c>
    </row>
    <row r="28" spans="2:17" ht="299.25">
      <c r="B28" s="211" t="s">
        <v>138</v>
      </c>
      <c r="C28" s="212" t="s">
        <v>139</v>
      </c>
      <c r="D28" s="212">
        <v>1346</v>
      </c>
      <c r="E28" s="296"/>
      <c r="F28" s="212">
        <v>26</v>
      </c>
      <c r="G28" s="212" t="s">
        <v>146</v>
      </c>
      <c r="H28" s="212" t="s">
        <v>32</v>
      </c>
      <c r="I28" s="212" t="s">
        <v>147</v>
      </c>
      <c r="J28" s="212" t="s">
        <v>23</v>
      </c>
      <c r="K28" s="212">
        <v>3000</v>
      </c>
      <c r="L28" s="214"/>
      <c r="M28" s="214">
        <v>909865000</v>
      </c>
      <c r="N28" s="218"/>
      <c r="O28" s="212" t="s">
        <v>144</v>
      </c>
      <c r="P28" s="212" t="s">
        <v>148</v>
      </c>
      <c r="Q28" s="216" t="s">
        <v>149</v>
      </c>
    </row>
    <row r="29" spans="2:17" ht="199.5">
      <c r="B29" s="211" t="s">
        <v>138</v>
      </c>
      <c r="C29" s="212" t="s">
        <v>139</v>
      </c>
      <c r="D29" s="212">
        <v>1346</v>
      </c>
      <c r="E29" s="296"/>
      <c r="F29" s="212">
        <v>27</v>
      </c>
      <c r="G29" s="212" t="s">
        <v>150</v>
      </c>
      <c r="H29" s="212" t="s">
        <v>151</v>
      </c>
      <c r="I29" s="212" t="s">
        <v>152</v>
      </c>
      <c r="J29" s="212" t="s">
        <v>23</v>
      </c>
      <c r="K29" s="212">
        <v>1000</v>
      </c>
      <c r="L29" s="214"/>
      <c r="M29" s="214">
        <v>500000000</v>
      </c>
      <c r="N29" s="218"/>
      <c r="O29" s="212" t="s">
        <v>144</v>
      </c>
      <c r="P29" s="212" t="s">
        <v>148</v>
      </c>
      <c r="Q29" s="216" t="s">
        <v>149</v>
      </c>
    </row>
    <row r="30" spans="2:17" ht="409.5">
      <c r="B30" s="211" t="s">
        <v>138</v>
      </c>
      <c r="C30" s="212" t="s">
        <v>139</v>
      </c>
      <c r="D30" s="212">
        <v>1346</v>
      </c>
      <c r="E30" s="295"/>
      <c r="F30" s="212">
        <v>25</v>
      </c>
      <c r="G30" s="212" t="s">
        <v>153</v>
      </c>
      <c r="H30" s="212" t="s">
        <v>32</v>
      </c>
      <c r="I30" s="212" t="s">
        <v>154</v>
      </c>
      <c r="J30" s="212" t="s">
        <v>23</v>
      </c>
      <c r="K30" s="212">
        <v>1000</v>
      </c>
      <c r="L30" s="214"/>
      <c r="M30" s="214">
        <v>704932000</v>
      </c>
      <c r="N30" s="218"/>
      <c r="O30" s="212" t="s">
        <v>144</v>
      </c>
      <c r="P30" s="212" t="s">
        <v>148</v>
      </c>
      <c r="Q30" s="216" t="s">
        <v>149</v>
      </c>
    </row>
    <row r="31" spans="2:17" ht="185.25">
      <c r="B31" s="211" t="s">
        <v>155</v>
      </c>
      <c r="C31" s="212" t="s">
        <v>156</v>
      </c>
      <c r="D31" s="212">
        <v>1347</v>
      </c>
      <c r="E31" s="294" t="s">
        <v>230</v>
      </c>
      <c r="F31" s="212">
        <v>28</v>
      </c>
      <c r="G31" s="212" t="s">
        <v>158</v>
      </c>
      <c r="H31" s="212" t="s">
        <v>159</v>
      </c>
      <c r="I31" s="212" t="s">
        <v>160</v>
      </c>
      <c r="J31" s="212" t="s">
        <v>23</v>
      </c>
      <c r="K31" s="212">
        <v>1000</v>
      </c>
      <c r="L31" s="213">
        <f>SUM(M31:M33)</f>
        <v>2157093000</v>
      </c>
      <c r="M31" s="214">
        <v>1055000000</v>
      </c>
      <c r="N31" s="221">
        <f>+L31/L41</f>
        <v>3.0599994918662207E-2</v>
      </c>
      <c r="O31" s="212" t="s">
        <v>161</v>
      </c>
      <c r="P31" s="212" t="s">
        <v>162</v>
      </c>
      <c r="Q31" s="216" t="s">
        <v>163</v>
      </c>
    </row>
    <row r="32" spans="2:17" ht="185.25">
      <c r="B32" s="211" t="s">
        <v>155</v>
      </c>
      <c r="C32" s="212" t="s">
        <v>156</v>
      </c>
      <c r="D32" s="212">
        <v>1347</v>
      </c>
      <c r="E32" s="296"/>
      <c r="F32" s="212">
        <v>29</v>
      </c>
      <c r="G32" s="212" t="s">
        <v>164</v>
      </c>
      <c r="H32" s="212" t="s">
        <v>124</v>
      </c>
      <c r="I32" s="212" t="s">
        <v>165</v>
      </c>
      <c r="J32" s="212" t="s">
        <v>23</v>
      </c>
      <c r="K32" s="212">
        <v>1</v>
      </c>
      <c r="L32" s="214"/>
      <c r="M32" s="214">
        <v>735000000</v>
      </c>
      <c r="N32" s="218"/>
      <c r="O32" s="212" t="s">
        <v>161</v>
      </c>
      <c r="P32" s="212" t="s">
        <v>162</v>
      </c>
      <c r="Q32" s="216" t="s">
        <v>166</v>
      </c>
    </row>
    <row r="33" spans="2:994" ht="185.25">
      <c r="B33" s="211" t="s">
        <v>155</v>
      </c>
      <c r="C33" s="212" t="s">
        <v>156</v>
      </c>
      <c r="D33" s="212">
        <v>1347</v>
      </c>
      <c r="E33" s="295"/>
      <c r="F33" s="212">
        <v>30</v>
      </c>
      <c r="G33" s="212" t="s">
        <v>167</v>
      </c>
      <c r="H33" s="212" t="s">
        <v>151</v>
      </c>
      <c r="I33" s="212" t="s">
        <v>168</v>
      </c>
      <c r="J33" s="212" t="s">
        <v>23</v>
      </c>
      <c r="K33" s="212">
        <v>25</v>
      </c>
      <c r="L33" s="214"/>
      <c r="M33" s="214">
        <v>367093000</v>
      </c>
      <c r="N33" s="218"/>
      <c r="O33" s="212" t="s">
        <v>161</v>
      </c>
      <c r="P33" s="212" t="s">
        <v>162</v>
      </c>
      <c r="Q33" s="216" t="s">
        <v>169</v>
      </c>
    </row>
    <row r="34" spans="2:994" ht="99.75">
      <c r="B34" s="211" t="s">
        <v>170</v>
      </c>
      <c r="C34" s="212" t="s">
        <v>171</v>
      </c>
      <c r="D34" s="212">
        <v>1350</v>
      </c>
      <c r="E34" s="294" t="s">
        <v>231</v>
      </c>
      <c r="F34" s="212">
        <v>31</v>
      </c>
      <c r="G34" s="212" t="s">
        <v>173</v>
      </c>
      <c r="H34" s="212" t="s">
        <v>174</v>
      </c>
      <c r="I34" s="212" t="s">
        <v>175</v>
      </c>
      <c r="J34" s="212">
        <v>1</v>
      </c>
      <c r="K34" s="212">
        <v>9</v>
      </c>
      <c r="L34" s="213">
        <f>SUM(M34:M36)</f>
        <v>8459190000</v>
      </c>
      <c r="M34" s="214">
        <v>700000000</v>
      </c>
      <c r="N34" s="221">
        <f>+L34/L41</f>
        <v>0.12000000510687216</v>
      </c>
      <c r="O34" s="212" t="s">
        <v>176</v>
      </c>
      <c r="P34" s="212" t="s">
        <v>177</v>
      </c>
      <c r="Q34" s="216" t="s">
        <v>178</v>
      </c>
    </row>
    <row r="35" spans="2:994" ht="114">
      <c r="B35" s="211" t="s">
        <v>170</v>
      </c>
      <c r="C35" s="212" t="s">
        <v>171</v>
      </c>
      <c r="D35" s="212">
        <v>1350</v>
      </c>
      <c r="E35" s="296"/>
      <c r="F35" s="212">
        <v>32</v>
      </c>
      <c r="G35" s="212" t="s">
        <v>179</v>
      </c>
      <c r="H35" s="212" t="s">
        <v>180</v>
      </c>
      <c r="I35" s="212" t="s">
        <v>181</v>
      </c>
      <c r="J35" s="212" t="s">
        <v>23</v>
      </c>
      <c r="K35" s="212">
        <v>1</v>
      </c>
      <c r="L35" s="214"/>
      <c r="M35" s="222">
        <f>4234528000+1409865000</f>
        <v>5644393000</v>
      </c>
      <c r="N35" s="218"/>
      <c r="O35" s="212" t="s">
        <v>176</v>
      </c>
      <c r="P35" s="212" t="s">
        <v>177</v>
      </c>
      <c r="Q35" s="216" t="s">
        <v>182</v>
      </c>
    </row>
    <row r="36" spans="2:994" ht="114">
      <c r="B36" s="211" t="s">
        <v>170</v>
      </c>
      <c r="C36" s="212" t="s">
        <v>171</v>
      </c>
      <c r="D36" s="212">
        <v>1350</v>
      </c>
      <c r="E36" s="295"/>
      <c r="F36" s="212">
        <v>33</v>
      </c>
      <c r="G36" s="212" t="s">
        <v>183</v>
      </c>
      <c r="H36" s="212" t="s">
        <v>184</v>
      </c>
      <c r="I36" s="212" t="s">
        <v>185</v>
      </c>
      <c r="J36" s="212" t="s">
        <v>23</v>
      </c>
      <c r="K36" s="212">
        <v>1</v>
      </c>
      <c r="L36" s="223"/>
      <c r="M36" s="214">
        <v>2114797000</v>
      </c>
      <c r="N36" s="218"/>
      <c r="O36" s="212" t="s">
        <v>95</v>
      </c>
      <c r="P36" s="212" t="s">
        <v>186</v>
      </c>
      <c r="Q36" s="216" t="s">
        <v>187</v>
      </c>
    </row>
    <row r="37" spans="2:994" ht="171">
      <c r="B37" s="211" t="s">
        <v>170</v>
      </c>
      <c r="C37" s="212" t="s">
        <v>171</v>
      </c>
      <c r="D37" s="212">
        <v>1352</v>
      </c>
      <c r="E37" s="294" t="s">
        <v>232</v>
      </c>
      <c r="F37" s="212">
        <v>34</v>
      </c>
      <c r="G37" s="212" t="s">
        <v>189</v>
      </c>
      <c r="H37" s="212" t="s">
        <v>190</v>
      </c>
      <c r="I37" s="212" t="s">
        <v>191</v>
      </c>
      <c r="J37" s="212" t="s">
        <v>23</v>
      </c>
      <c r="K37" s="212">
        <v>50</v>
      </c>
      <c r="L37" s="213">
        <f>SUM(M37:M38)</f>
        <v>1593148000</v>
      </c>
      <c r="M37" s="214">
        <f>508216000+704932000</f>
        <v>1213148000</v>
      </c>
      <c r="N37" s="221">
        <f>+L37/L41</f>
        <v>2.2600008763960042E-2</v>
      </c>
      <c r="O37" s="212" t="s">
        <v>192</v>
      </c>
      <c r="P37" s="212" t="s">
        <v>193</v>
      </c>
      <c r="Q37" s="216" t="s">
        <v>194</v>
      </c>
    </row>
    <row r="38" spans="2:994" ht="157.5" thickBot="1">
      <c r="B38" s="224" t="s">
        <v>170</v>
      </c>
      <c r="C38" s="225" t="s">
        <v>171</v>
      </c>
      <c r="D38" s="225">
        <v>1352</v>
      </c>
      <c r="E38" s="297"/>
      <c r="F38" s="225">
        <v>35</v>
      </c>
      <c r="G38" s="225" t="s">
        <v>195</v>
      </c>
      <c r="H38" s="225" t="s">
        <v>32</v>
      </c>
      <c r="I38" s="225" t="s">
        <v>196</v>
      </c>
      <c r="J38" s="225" t="s">
        <v>23</v>
      </c>
      <c r="K38" s="225">
        <v>1500</v>
      </c>
      <c r="L38" s="226"/>
      <c r="M38" s="226">
        <v>380000000</v>
      </c>
      <c r="N38" s="227"/>
      <c r="O38" s="225" t="s">
        <v>192</v>
      </c>
      <c r="P38" s="225" t="s">
        <v>193</v>
      </c>
      <c r="Q38" s="228" t="s">
        <v>197</v>
      </c>
    </row>
    <row r="39" spans="2:994" ht="15" thickBot="1">
      <c r="B39" s="229"/>
      <c r="C39" s="229"/>
      <c r="D39" s="229"/>
      <c r="E39" s="229"/>
      <c r="F39" s="229"/>
      <c r="G39" s="230"/>
      <c r="H39" s="231"/>
      <c r="I39" s="231"/>
      <c r="J39" s="231"/>
      <c r="K39" s="229"/>
      <c r="L39" s="232"/>
      <c r="M39" s="232"/>
      <c r="N39" s="233"/>
      <c r="O39" s="234"/>
      <c r="P39" s="234"/>
      <c r="Q39" s="234"/>
      <c r="ALF39" s="210"/>
    </row>
    <row r="40" spans="2:994" ht="15.75" thickBot="1">
      <c r="E40" s="235"/>
      <c r="K40" s="236" t="s">
        <v>198</v>
      </c>
      <c r="L40" s="237">
        <f>SUM(L4:L38)</f>
        <v>70493247000</v>
      </c>
      <c r="M40" s="288">
        <f>SUM(M4:M38)</f>
        <v>70493247000</v>
      </c>
      <c r="N40" s="291">
        <f t="shared" ref="N40" si="1">SUM(N4:N38)</f>
        <v>0.99999999999999989</v>
      </c>
    </row>
    <row r="41" spans="2:994" ht="30.75" thickBot="1">
      <c r="E41" s="235"/>
      <c r="K41" s="236" t="s">
        <v>233</v>
      </c>
      <c r="L41" s="237">
        <v>70493247000</v>
      </c>
      <c r="M41" s="289"/>
      <c r="N41" s="292"/>
    </row>
    <row r="42" spans="2:994" ht="15.75" thickBot="1">
      <c r="K42" s="236" t="s">
        <v>218</v>
      </c>
      <c r="L42" s="238">
        <f>+L41-L40</f>
        <v>0</v>
      </c>
      <c r="M42" s="290"/>
      <c r="N42" s="293"/>
    </row>
    <row r="43" spans="2:994">
      <c r="L43" s="239"/>
      <c r="M43" s="240"/>
    </row>
  </sheetData>
  <autoFilter ref="B3:Q38"/>
  <mergeCells count="14">
    <mergeCell ref="E17:E18"/>
    <mergeCell ref="B2:Q2"/>
    <mergeCell ref="D4:D6"/>
    <mergeCell ref="E4:E6"/>
    <mergeCell ref="D12:D16"/>
    <mergeCell ref="E12:E16"/>
    <mergeCell ref="M40:M42"/>
    <mergeCell ref="N40:N42"/>
    <mergeCell ref="E19:E20"/>
    <mergeCell ref="E21:E26"/>
    <mergeCell ref="E27:E30"/>
    <mergeCell ref="E31:E33"/>
    <mergeCell ref="E34:E36"/>
    <mergeCell ref="E37:E38"/>
  </mergeCells>
  <printOptions horizontalCentered="1" verticalCentered="1"/>
  <pageMargins left="0.39305555555555599" right="0.39305555555555599" top="0.39305555555555599" bottom="0.39305555555555599" header="0.39305555555555599" footer="0.39305555555555599"/>
  <pageSetup scale="5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POAI</vt:lpstr>
      <vt:lpstr>Info Mensaje</vt:lpstr>
      <vt:lpstr>POAI 8,11,2016 DEFINITIVO </vt:lpstr>
      <vt:lpstr>CALCULOS DE CONTROL</vt:lpstr>
      <vt:lpstr>85%</vt:lpstr>
      <vt:lpstr>15%</vt:lpstr>
      <vt:lpstr>POAI 2017</vt:lpstr>
      <vt:lpstr>POAI!Área_de_impresión</vt:lpstr>
      <vt:lpstr>'POAI 2017'!Área_de_impresión</vt:lpstr>
      <vt:lpstr>'POAI 8,11,2016 DEFINITIVO '!Área_de_impresión</vt:lpstr>
      <vt:lpstr>POAI!Títulos_a_imprimir</vt:lpstr>
      <vt:lpstr>'POAI 2017'!Títulos_a_imprimir</vt:lpstr>
      <vt:lpstr>'POAI 8,11,2016 DEFINITIVO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Yeny Patricia Arevalo Lopez</cp:lastModifiedBy>
  <cp:revision>63</cp:revision>
  <cp:lastPrinted>2016-11-08T15:50:00Z</cp:lastPrinted>
  <dcterms:created xsi:type="dcterms:W3CDTF">2016-10-04T20:20:00Z</dcterms:created>
  <dcterms:modified xsi:type="dcterms:W3CDTF">2017-05-10T20:09:13Z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9226-10.1.0.5672</vt:lpwstr>
  </property>
</Properties>
</file>