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18"/>
  <workbookPr/>
  <mc:AlternateContent xmlns:mc="http://schemas.openxmlformats.org/markup-compatibility/2006">
    <mc:Choice Requires="x15">
      <x15ac:absPath xmlns:x15ac="http://schemas.microsoft.com/office/spreadsheetml/2010/11/ac" url="C:\Users\lgarcial\Downloads\"/>
    </mc:Choice>
  </mc:AlternateContent>
  <xr:revisionPtr revIDLastSave="28" documentId="13_ncr:1_{80376DC5-974A-4F4D-A325-206D618D2EC6}" xr6:coauthVersionLast="47" xr6:coauthVersionMax="47" xr10:uidLastSave="{69FDB088-DF0F-496B-A614-F55C96C9E156}"/>
  <bookViews>
    <workbookView xWindow="-110" yWindow="-110" windowWidth="19420" windowHeight="1150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7" i="1" l="1"/>
  <c r="AV30" i="1"/>
  <c r="AV29" i="1"/>
  <c r="AV28" i="1"/>
  <c r="AV27" i="1"/>
  <c r="AX27" i="1" s="1"/>
  <c r="AX28" i="1"/>
  <c r="AX29" i="1"/>
  <c r="AX30" i="1"/>
  <c r="AS27" i="1"/>
  <c r="AS34" i="1"/>
  <c r="AS33" i="1"/>
  <c r="AS32" i="1"/>
  <c r="AS21" i="1"/>
  <c r="AB35" i="1"/>
  <c r="AD35" i="1" s="1"/>
  <c r="AO37" i="1"/>
  <c r="AO38" i="1"/>
  <c r="AG37" i="1"/>
  <c r="AI37" i="1" s="1"/>
  <c r="AG38" i="1"/>
  <c r="AI38" i="1" s="1"/>
  <c r="AB38" i="1"/>
  <c r="AD38" i="1" s="1"/>
  <c r="AB37" i="1"/>
  <c r="AD37" i="1" s="1"/>
  <c r="W38" i="1"/>
  <c r="Y38" i="1" s="1"/>
  <c r="W37" i="1"/>
  <c r="Y37" i="1" s="1"/>
  <c r="W36" i="1"/>
  <c r="W35" i="1"/>
  <c r="W34" i="1"/>
  <c r="Y34" i="1" s="1"/>
  <c r="W33" i="1"/>
  <c r="Y33" i="1" s="1"/>
  <c r="W32" i="1"/>
  <c r="Y32" i="1" s="1"/>
  <c r="W16" i="1"/>
  <c r="Y16" i="1" s="1"/>
  <c r="X36" i="1"/>
  <c r="X35" i="1"/>
  <c r="AS35" i="1" s="1"/>
  <c r="AT35" i="1" s="1"/>
  <c r="AS38" i="1"/>
  <c r="AR38" i="1"/>
  <c r="AS37" i="1"/>
  <c r="AR37" i="1"/>
  <c r="AR36" i="1"/>
  <c r="AR34" i="1"/>
  <c r="AR33" i="1"/>
  <c r="AR32" i="1"/>
  <c r="AS30" i="1"/>
  <c r="AS29" i="1"/>
  <c r="AS28" i="1"/>
  <c r="AS26" i="1"/>
  <c r="AS25" i="1"/>
  <c r="AS24" i="1"/>
  <c r="AS23" i="1"/>
  <c r="AS22" i="1"/>
  <c r="AS20" i="1"/>
  <c r="AS19" i="1"/>
  <c r="AS18" i="1"/>
  <c r="AS17" i="1"/>
  <c r="AS16" i="1"/>
  <c r="W30" i="1"/>
  <c r="Y30" i="1" s="1"/>
  <c r="W29" i="1"/>
  <c r="Y29" i="1" s="1"/>
  <c r="W28" i="1"/>
  <c r="Y28" i="1" s="1"/>
  <c r="W27" i="1"/>
  <c r="Y27" i="1" s="1"/>
  <c r="W26" i="1"/>
  <c r="Y26" i="1" s="1"/>
  <c r="W25" i="1"/>
  <c r="Y25" i="1" s="1"/>
  <c r="W24" i="1"/>
  <c r="Y24" i="1" s="1"/>
  <c r="W23" i="1"/>
  <c r="Y23" i="1" s="1"/>
  <c r="W22" i="1"/>
  <c r="Y22" i="1" s="1"/>
  <c r="W21" i="1"/>
  <c r="Y21" i="1" s="1"/>
  <c r="W20" i="1"/>
  <c r="Y20" i="1" s="1"/>
  <c r="W19" i="1"/>
  <c r="Y19" i="1" s="1"/>
  <c r="W18" i="1"/>
  <c r="Y18" i="1" s="1"/>
  <c r="W17" i="1"/>
  <c r="Q21" i="1"/>
  <c r="AR21" i="1" s="1"/>
  <c r="AL16" i="1"/>
  <c r="AO16" i="1" s="1"/>
  <c r="AB32" i="1"/>
  <c r="AD32" i="1" s="1"/>
  <c r="AT21" i="1" l="1"/>
  <c r="AT32" i="1"/>
  <c r="AT33" i="1"/>
  <c r="AT34" i="1"/>
  <c r="Y35" i="1"/>
  <c r="Y17" i="1"/>
  <c r="Y31" i="1" s="1"/>
  <c r="AT37" i="1"/>
  <c r="AT38" i="1"/>
  <c r="Y36" i="1"/>
  <c r="Y39" i="1" s="1"/>
  <c r="AS36" i="1"/>
  <c r="AT36" i="1" s="1"/>
  <c r="AT39" i="1" s="1"/>
  <c r="Q29" i="1"/>
  <c r="AR29" i="1" s="1"/>
  <c r="AT29" i="1" s="1"/>
  <c r="Q30" i="1"/>
  <c r="AR30" i="1" s="1"/>
  <c r="AT30" i="1" s="1"/>
  <c r="Q27" i="1"/>
  <c r="AR27" i="1" s="1"/>
  <c r="AT27" i="1" s="1"/>
  <c r="Q28" i="1"/>
  <c r="AR28" i="1" s="1"/>
  <c r="AT28" i="1" s="1"/>
  <c r="Q24" i="1"/>
  <c r="AR24" i="1" s="1"/>
  <c r="AT24" i="1" s="1"/>
  <c r="Q25" i="1"/>
  <c r="AR25" i="1" s="1"/>
  <c r="AT25" i="1" s="1"/>
  <c r="Q26" i="1"/>
  <c r="AR26" i="1" s="1"/>
  <c r="AT26" i="1" s="1"/>
  <c r="Q23" i="1"/>
  <c r="AR23" i="1" s="1"/>
  <c r="AT23" i="1" s="1"/>
  <c r="Q22" i="1"/>
  <c r="AR22" i="1" s="1"/>
  <c r="AT22" i="1" s="1"/>
  <c r="Y40" i="1" l="1"/>
  <c r="Q20" i="1"/>
  <c r="AR20" i="1" s="1"/>
  <c r="AT20" i="1" s="1"/>
  <c r="Q19" i="1"/>
  <c r="AR19" i="1" s="1"/>
  <c r="AT19" i="1" s="1"/>
  <c r="Q18" i="1"/>
  <c r="AR18" i="1" s="1"/>
  <c r="AT18" i="1" s="1"/>
  <c r="Q17" i="1"/>
  <c r="AR17" i="1" s="1"/>
  <c r="Q16" i="1"/>
  <c r="AR16" i="1" s="1"/>
  <c r="AT16" i="1" s="1"/>
  <c r="AT17" i="1" l="1"/>
  <c r="AT31" i="1" s="1"/>
  <c r="AT40" i="1" s="1"/>
  <c r="AL32" i="1"/>
  <c r="AO32" i="1" s="1"/>
  <c r="AL36" i="1"/>
  <c r="AO36" i="1" s="1"/>
  <c r="AL35" i="1"/>
  <c r="AO35" i="1" s="1"/>
  <c r="AL34" i="1"/>
  <c r="AO34" i="1" s="1"/>
  <c r="AL33" i="1"/>
  <c r="AO33" i="1" s="1"/>
  <c r="AL30" i="1"/>
  <c r="AO30" i="1" s="1"/>
  <c r="AL29" i="1"/>
  <c r="AO29" i="1" s="1"/>
  <c r="AL28" i="1"/>
  <c r="AO28" i="1" s="1"/>
  <c r="AO27" i="1"/>
  <c r="AL26" i="1"/>
  <c r="AO26" i="1" s="1"/>
  <c r="AL25" i="1"/>
  <c r="AO25" i="1" s="1"/>
  <c r="AL24" i="1"/>
  <c r="AO24" i="1" s="1"/>
  <c r="AL23" i="1"/>
  <c r="AO23" i="1" s="1"/>
  <c r="AL22" i="1"/>
  <c r="AO22" i="1" s="1"/>
  <c r="AL21" i="1"/>
  <c r="AO21" i="1" s="1"/>
  <c r="AL20" i="1"/>
  <c r="AO20" i="1" s="1"/>
  <c r="AL19" i="1"/>
  <c r="AO19" i="1" s="1"/>
  <c r="AL18" i="1"/>
  <c r="AO18" i="1" s="1"/>
  <c r="AL17" i="1"/>
  <c r="AO17" i="1" s="1"/>
  <c r="AG36" i="1"/>
  <c r="AI36" i="1" s="1"/>
  <c r="AG35" i="1"/>
  <c r="AI35" i="1" s="1"/>
  <c r="AG34" i="1"/>
  <c r="AI34" i="1" s="1"/>
  <c r="AG33" i="1"/>
  <c r="AI33" i="1" s="1"/>
  <c r="AG32" i="1"/>
  <c r="AG30" i="1"/>
  <c r="AI30" i="1" s="1"/>
  <c r="AG29" i="1"/>
  <c r="AI29" i="1" s="1"/>
  <c r="AG28" i="1"/>
  <c r="AI28" i="1" s="1"/>
  <c r="AG27" i="1"/>
  <c r="AI27" i="1" s="1"/>
  <c r="AG26" i="1"/>
  <c r="AI26" i="1" s="1"/>
  <c r="AG25" i="1"/>
  <c r="AI25" i="1" s="1"/>
  <c r="AG24" i="1"/>
  <c r="AI24" i="1" s="1"/>
  <c r="AG23" i="1"/>
  <c r="AI23" i="1" s="1"/>
  <c r="AG22" i="1"/>
  <c r="AI22" i="1" s="1"/>
  <c r="AG21" i="1"/>
  <c r="AI21" i="1" s="1"/>
  <c r="AG20" i="1"/>
  <c r="AI20" i="1" s="1"/>
  <c r="AG19" i="1"/>
  <c r="AI19" i="1" s="1"/>
  <c r="AG18" i="1"/>
  <c r="AI18" i="1" s="1"/>
  <c r="AG17" i="1"/>
  <c r="AI17" i="1" s="1"/>
  <c r="AG16" i="1"/>
  <c r="AI16" i="1" s="1"/>
  <c r="AB36" i="1"/>
  <c r="AD36" i="1" s="1"/>
  <c r="AB34" i="1"/>
  <c r="AD34" i="1" s="1"/>
  <c r="AB33" i="1"/>
  <c r="AD33" i="1" s="1"/>
  <c r="AD39" i="1" s="1"/>
  <c r="AB30" i="1"/>
  <c r="AD30" i="1" s="1"/>
  <c r="AB29" i="1"/>
  <c r="AD29" i="1" s="1"/>
  <c r="AB28" i="1"/>
  <c r="AD28" i="1" s="1"/>
  <c r="AB27" i="1"/>
  <c r="AD27" i="1" s="1"/>
  <c r="AB26" i="1"/>
  <c r="AD26" i="1" s="1"/>
  <c r="AB25" i="1"/>
  <c r="AD25" i="1" s="1"/>
  <c r="AB24" i="1"/>
  <c r="AD24" i="1" s="1"/>
  <c r="AB23" i="1"/>
  <c r="AD23" i="1" s="1"/>
  <c r="AB22" i="1"/>
  <c r="AD22" i="1" s="1"/>
  <c r="AB21" i="1"/>
  <c r="AD21" i="1" s="1"/>
  <c r="AB20" i="1"/>
  <c r="AD20" i="1" s="1"/>
  <c r="AB19" i="1"/>
  <c r="AD19" i="1" s="1"/>
  <c r="AB18" i="1"/>
  <c r="AD18" i="1" s="1"/>
  <c r="AB17" i="1"/>
  <c r="AD17" i="1" s="1"/>
  <c r="AB16" i="1"/>
  <c r="AD16" i="1" s="1"/>
  <c r="AI32" i="1" l="1"/>
  <c r="AI39" i="1" s="1"/>
  <c r="AO39" i="1"/>
  <c r="AD31" i="1"/>
  <c r="AO31" i="1"/>
  <c r="AI31" i="1"/>
  <c r="AI40" i="1" s="1"/>
  <c r="AO40" i="1" l="1"/>
  <c r="AD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G4" authorId="0" shapeId="0" xr:uid="{00000000-0006-0000-0000-000001000000}">
      <text>
        <r>
          <rPr>
            <b/>
            <sz val="9"/>
            <color indexed="81"/>
            <rFont val="Tahoma"/>
            <family val="2"/>
          </rPr>
          <t>Cuadro que resume los cambios realizados de una versión a otra</t>
        </r>
      </text>
    </comment>
    <comment ref="G5" authorId="0" shapeId="0" xr:uid="{00000000-0006-0000-0000-000002000000}">
      <text>
        <r>
          <rPr>
            <b/>
            <sz val="9"/>
            <color indexed="81"/>
            <rFont val="Tahoma"/>
            <family val="2"/>
          </rPr>
          <t xml:space="preserve">Número consecutivo de la versión generada </t>
        </r>
      </text>
    </comment>
    <comment ref="H5" authorId="0" shapeId="0" xr:uid="{00000000-0006-0000-0000-000003000000}">
      <text>
        <r>
          <rPr>
            <b/>
            <sz val="9"/>
            <color indexed="81"/>
            <rFont val="Tahoma"/>
            <family val="2"/>
          </rPr>
          <t>Fecha de la versión generada</t>
        </r>
      </text>
    </comment>
    <comment ref="I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E15" authorId="0" shapeId="0" xr:uid="{00000000-0006-0000-0000-000008000000}">
      <text>
        <r>
          <rPr>
            <b/>
            <sz val="9"/>
            <color indexed="81"/>
            <rFont val="Tahoma"/>
            <family val="2"/>
          </rPr>
          <t>Escriba el número de la meta, en orden consecutivo</t>
        </r>
      </text>
    </comment>
    <comment ref="F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G15" authorId="0" shapeId="0" xr:uid="{00000000-0006-0000-0000-00000A000000}">
      <text>
        <r>
          <rPr>
            <b/>
            <sz val="9"/>
            <color indexed="81"/>
            <rFont val="Tahoma"/>
            <family val="2"/>
          </rPr>
          <t xml:space="preserve">Seleccione la opción que corresponda
</t>
        </r>
      </text>
    </comment>
    <comment ref="H15" authorId="0" shapeId="0" xr:uid="{00000000-0006-0000-0000-00000B000000}">
      <text>
        <r>
          <rPr>
            <b/>
            <sz val="9"/>
            <color indexed="81"/>
            <rFont val="Tahoma"/>
            <family val="2"/>
          </rPr>
          <t>Indique un nombre corto que refleje lo que pretende medir. 
Ej. Porcentaje de giros acumulados</t>
        </r>
      </text>
    </comment>
    <comment ref="I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K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5" authorId="0" shapeId="0" xr:uid="{00000000-0006-0000-0000-000010000000}">
      <text>
        <r>
          <rPr>
            <b/>
            <sz val="9"/>
            <color indexed="81"/>
            <rFont val="Tahoma"/>
            <family val="2"/>
          </rPr>
          <t xml:space="preserve">Indique la magnitud programada para el trimestre. </t>
        </r>
      </text>
    </comment>
    <comment ref="N15" authorId="0" shapeId="0" xr:uid="{00000000-0006-0000-0000-000011000000}">
      <text>
        <r>
          <rPr>
            <b/>
            <sz val="9"/>
            <color indexed="81"/>
            <rFont val="Tahoma"/>
            <family val="2"/>
          </rPr>
          <t xml:space="preserve">Indique la magnitud programada para el trimestre. </t>
        </r>
      </text>
    </comment>
    <comment ref="O15" authorId="0" shapeId="0" xr:uid="{00000000-0006-0000-0000-000012000000}">
      <text>
        <r>
          <rPr>
            <b/>
            <sz val="9"/>
            <color indexed="81"/>
            <rFont val="Tahoma"/>
            <family val="2"/>
          </rPr>
          <t xml:space="preserve">Indique la magnitud programada para el trimestre. </t>
        </r>
      </text>
    </comment>
    <comment ref="P15" authorId="0" shapeId="0" xr:uid="{00000000-0006-0000-0000-000013000000}">
      <text>
        <r>
          <rPr>
            <b/>
            <sz val="9"/>
            <color indexed="81"/>
            <rFont val="Tahoma"/>
            <family val="2"/>
          </rPr>
          <t xml:space="preserve">Indique la magnitud programada para el trimestre. </t>
        </r>
      </text>
    </comment>
    <comment ref="Q15" authorId="0" shapeId="0" xr:uid="{00000000-0006-0000-0000-000014000000}">
      <text>
        <r>
          <rPr>
            <b/>
            <sz val="9"/>
            <color indexed="81"/>
            <rFont val="Tahoma"/>
            <family val="2"/>
          </rPr>
          <t>Indique la programación total de la vigencia. 
Debe ser coherente con la meta.</t>
        </r>
      </text>
    </comment>
    <comment ref="R15" authorId="0" shapeId="0" xr:uid="{00000000-0006-0000-0000-000015000000}">
      <text>
        <r>
          <rPr>
            <b/>
            <sz val="9"/>
            <color indexed="81"/>
            <rFont val="Tahoma"/>
            <family val="2"/>
          </rPr>
          <t xml:space="preserve">Indique el tipo de indicador: 
- Eficancia 
- Eficiencia 
- Efectividad </t>
        </r>
      </text>
    </comment>
    <comment ref="S15" authorId="0" shapeId="0" xr:uid="{00000000-0006-0000-0000-000016000000}">
      <text>
        <r>
          <rPr>
            <b/>
            <sz val="9"/>
            <color indexed="81"/>
            <rFont val="Tahoma"/>
            <family val="2"/>
          </rPr>
          <t>Indique la evidencia a presentar del cumplimiento de la meta. Se debe redactar de forma concreta y coherente con la meta</t>
        </r>
      </text>
    </comment>
    <comment ref="T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00000000-0006-0000-0000-000018000000}">
      <text>
        <r>
          <rPr>
            <b/>
            <sz val="9"/>
            <color indexed="81"/>
            <rFont val="Tahoma"/>
            <family val="2"/>
          </rPr>
          <t>Indique el área y grupo de trabajo (si se tiene), responsable de cumplir o ejecutar la meta</t>
        </r>
      </text>
    </comment>
    <comment ref="V15" authorId="0" shapeId="0" xr:uid="{00000000-0006-0000-0000-000019000000}">
      <text>
        <r>
          <rPr>
            <b/>
            <sz val="9"/>
            <color indexed="81"/>
            <rFont val="Tahoma"/>
            <family val="2"/>
          </rPr>
          <t>Indique el nombre de la dependencia responsable de reportar trimestralmente la meta a la OAP</t>
        </r>
      </text>
    </comment>
    <comment ref="W15" authorId="0" shapeId="0" xr:uid="{00000000-0006-0000-0000-00001A000000}">
      <text>
        <r>
          <rPr>
            <b/>
            <sz val="9"/>
            <color indexed="81"/>
            <rFont val="Tahoma"/>
            <family val="2"/>
          </rPr>
          <t>Indique la magnitud programada</t>
        </r>
      </text>
    </comment>
    <comment ref="X15" authorId="0" shapeId="0" xr:uid="{00000000-0006-0000-0000-00001B000000}">
      <text>
        <r>
          <rPr>
            <b/>
            <sz val="9"/>
            <color indexed="81"/>
            <rFont val="Tahoma"/>
            <family val="2"/>
          </rPr>
          <t>Indique la magnitud ejecutada. Corresponde al resultado de medir el indicador de la meta</t>
        </r>
      </text>
    </comment>
    <comment ref="Y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Z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5" authorId="0" shapeId="0" xr:uid="{00000000-0006-0000-0000-00001E000000}">
      <text>
        <r>
          <rPr>
            <b/>
            <sz val="9"/>
            <color indexed="81"/>
            <rFont val="Tahoma"/>
            <family val="2"/>
          </rPr>
          <t xml:space="preserve">Indicar el nombre concreto de la evidencia aportada. </t>
        </r>
      </text>
    </comment>
    <comment ref="AB15" authorId="0" shapeId="0" xr:uid="{00000000-0006-0000-0000-00001F000000}">
      <text>
        <r>
          <rPr>
            <b/>
            <sz val="9"/>
            <color indexed="81"/>
            <rFont val="Tahoma"/>
            <family val="2"/>
          </rPr>
          <t>Indique la magnitud programada</t>
        </r>
      </text>
    </comment>
    <comment ref="AC15" authorId="0" shapeId="0" xr:uid="{00000000-0006-0000-0000-000020000000}">
      <text>
        <r>
          <rPr>
            <b/>
            <sz val="9"/>
            <color indexed="81"/>
            <rFont val="Tahoma"/>
            <family val="2"/>
          </rPr>
          <t>Indique la magnitud ejecutada. Corresponde al resultado de medir el indicador de la meta</t>
        </r>
      </text>
    </comment>
    <comment ref="AD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E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5" authorId="0" shapeId="0" xr:uid="{00000000-0006-0000-0000-000023000000}">
      <text>
        <r>
          <rPr>
            <b/>
            <sz val="9"/>
            <color indexed="81"/>
            <rFont val="Tahoma"/>
            <family val="2"/>
          </rPr>
          <t xml:space="preserve">Indicar el nombre concreto de la evidencia aportada. </t>
        </r>
      </text>
    </comment>
    <comment ref="AG15" authorId="0" shapeId="0" xr:uid="{00000000-0006-0000-0000-000024000000}">
      <text>
        <r>
          <rPr>
            <b/>
            <sz val="9"/>
            <color indexed="81"/>
            <rFont val="Tahoma"/>
            <family val="2"/>
          </rPr>
          <t>Indique la magnitud programada</t>
        </r>
      </text>
    </comment>
    <comment ref="AH15" authorId="0" shapeId="0" xr:uid="{00000000-0006-0000-0000-000025000000}">
      <text>
        <r>
          <rPr>
            <b/>
            <sz val="9"/>
            <color indexed="81"/>
            <rFont val="Tahoma"/>
            <family val="2"/>
          </rPr>
          <t>Indique la magnitud ejecutada. Corresponde al resultado de medir el indicador de la meta</t>
        </r>
      </text>
    </comment>
    <comment ref="AI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J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5" authorId="0" shapeId="0" xr:uid="{00000000-0006-0000-0000-000028000000}">
      <text>
        <r>
          <rPr>
            <b/>
            <sz val="9"/>
            <color indexed="81"/>
            <rFont val="Tahoma"/>
            <family val="2"/>
          </rPr>
          <t xml:space="preserve">Indicar el nombre concreto de la evidencia aportada. </t>
        </r>
      </text>
    </comment>
    <comment ref="AL15" authorId="0" shapeId="0" xr:uid="{00000000-0006-0000-0000-000029000000}">
      <text>
        <r>
          <rPr>
            <b/>
            <sz val="9"/>
            <color indexed="81"/>
            <rFont val="Tahoma"/>
            <family val="2"/>
          </rPr>
          <t>Indique la magnitud programada</t>
        </r>
      </text>
    </comment>
    <comment ref="AN15" authorId="0" shapeId="0" xr:uid="{00000000-0006-0000-0000-00002A000000}">
      <text>
        <r>
          <rPr>
            <b/>
            <sz val="9"/>
            <color indexed="81"/>
            <rFont val="Tahoma"/>
            <family val="2"/>
          </rPr>
          <t>Indique la magnitud ejecutada. Corresponde al resultado de medir el indicador de la meta</t>
        </r>
      </text>
    </comment>
    <comment ref="AO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P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Q15" authorId="0" shapeId="0" xr:uid="{00000000-0006-0000-0000-00002D000000}">
      <text>
        <r>
          <rPr>
            <b/>
            <sz val="9"/>
            <color indexed="81"/>
            <rFont val="Tahoma"/>
            <family val="2"/>
          </rPr>
          <t xml:space="preserve">Indicar el nombre concreto de la evidencia aportada. </t>
        </r>
      </text>
    </comment>
    <comment ref="AR15" authorId="0" shapeId="0" xr:uid="{00000000-0006-0000-0000-00002E000000}">
      <text>
        <r>
          <rPr>
            <b/>
            <sz val="9"/>
            <color indexed="81"/>
            <rFont val="Tahoma"/>
            <family val="2"/>
          </rPr>
          <t>Indique la magnitud total programada para la vigencia</t>
        </r>
      </text>
    </comment>
    <comment ref="AS15" authorId="0" shapeId="0" xr:uid="{00000000-0006-0000-0000-00002F000000}">
      <text>
        <r>
          <rPr>
            <b/>
            <sz val="9"/>
            <color indexed="81"/>
            <rFont val="Tahoma"/>
            <family val="2"/>
          </rPr>
          <t xml:space="preserve">Indique la magnitud ejecutada acumulada para la vigencia </t>
        </r>
      </text>
    </comment>
    <comment ref="AT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U15" authorId="0" shapeId="0" xr:uid="{00000000-0006-0000-0000-000031000000}">
      <text>
        <r>
          <rPr>
            <b/>
            <sz val="9"/>
            <color indexed="81"/>
            <rFont val="Tahoma"/>
            <family val="2"/>
          </rPr>
          <t>Es la descripción detallada de los avances y logros obtenidos con la ejecución de la meta acumulados para la vigencia</t>
        </r>
      </text>
    </comment>
    <comment ref="F31" authorId="0" shapeId="0" xr:uid="{00000000-0006-0000-0000-000032000000}">
      <text>
        <r>
          <rPr>
            <b/>
            <sz val="9"/>
            <color indexed="81"/>
            <rFont val="Tahoma"/>
            <family val="2"/>
          </rPr>
          <t>Promedio obtenido para el periodo x 80%</t>
        </r>
      </text>
    </comment>
    <comment ref="F39" authorId="0" shapeId="0" xr:uid="{00000000-0006-0000-0000-000033000000}">
      <text>
        <r>
          <rPr>
            <b/>
            <sz val="9"/>
            <color indexed="81"/>
            <rFont val="Tahoma"/>
            <family val="2"/>
          </rPr>
          <t>Promedio obtenido en las metas transversales para el periodo x 20%</t>
        </r>
      </text>
    </comment>
    <comment ref="F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<sst xmlns="http://schemas.openxmlformats.org/spreadsheetml/2006/main" count="623" uniqueCount="357">
  <si>
    <r>
      <rPr>
        <b/>
        <sz val="14"/>
        <rFont val="Calibri Light"/>
        <family val="2"/>
        <scheme val="major"/>
      </rPr>
      <t>FORMULACIÓN Y SEGUIMIENTO PLANES DE GESTIÓN NIVEL LOCAL</t>
    </r>
    <r>
      <rPr>
        <b/>
        <sz val="11"/>
        <color theme="1"/>
        <rFont val="Calibri Light"/>
        <family val="2"/>
        <scheme val="major"/>
      </rPr>
      <t xml:space="preserve">
ALCALDÍA LOCAL DE BOSA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</si>
  <si>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</si>
  <si>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</si>
  <si>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</si>
  <si>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</si>
  <si>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</si>
  <si>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</si>
  <si>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</si>
  <si>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en CIGD. Caso HOLA: 115964</t>
  </si>
  <si>
    <t>16 de abril de 2025</t>
  </si>
  <si>
    <t>Para el primer trimestre de la vigencia 2025, el Plan de Gestión de la alcaldia local  de Bosa alcanzó un nivel de desempeño del 74,83% y del 31,71%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</si>
  <si>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</si>
  <si>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</si>
  <si>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</si>
  <si>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Bosa alcanzó un nivel de desempeño del 74,59% y del 47,22% acumulado para la vigencia.</t>
  </si>
  <si>
    <t>20 de octubre de 2025</t>
  </si>
  <si>
    <t>Para el III trimestre de la vigencia 2025, el Plan de Gestión de la alcaldia local  de Bosa alcanzó un nivel de desempeño del xxx,xx% y del xx,xx% acumulado para la vigencia.</t>
  </si>
  <si>
    <t>PLAN ESTRATÉGICO INSTITUCIONAL</t>
  </si>
  <si>
    <t>PROCESO</t>
  </si>
  <si>
    <t>RESPONSABLE</t>
  </si>
  <si>
    <t>META</t>
  </si>
  <si>
    <t>INDICADOR</t>
  </si>
  <si>
    <t>RESULTADO</t>
  </si>
  <si>
    <t>I TRIMESTRE</t>
  </si>
  <si>
    <t>II TRIMESTRE</t>
  </si>
  <si>
    <t>III TRIMESTRE</t>
  </si>
  <si>
    <t>IV TRIMESTRE</t>
  </si>
  <si>
    <t>SEGUIMIENTO ACUMULADO PLAN GESTIÓN</t>
  </si>
  <si>
    <t>Avance</t>
  </si>
  <si>
    <t>Cronograma de actividades</t>
  </si>
  <si>
    <t>Noviembre</t>
  </si>
  <si>
    <t>Diciembre</t>
  </si>
  <si>
    <t>Enero</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</si>
  <si>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</si>
  <si>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</si>
  <si>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</si>
  <si>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</si>
  <si>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</si>
  <si>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</si>
  <si>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</si>
  <si>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</si>
  <si>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</si>
  <si>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</si>
  <si>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</si>
  <si>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</si>
  <si>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</si>
  <si>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</si>
  <si>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</si>
  <si>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</si>
  <si>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</si>
  <si>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</si>
  <si>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</si>
  <si>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</si>
  <si>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</si>
  <si>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</si>
  <si>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</si>
  <si>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</si>
  <si>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</si>
  <si>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Meta</t>
  </si>
  <si>
    <t>Pendiente</t>
  </si>
  <si>
    <t>Actividad</t>
  </si>
  <si>
    <t xml:space="preserve">Fecha </t>
  </si>
  <si>
    <t>Estado</t>
  </si>
  <si>
    <t>Fecha</t>
  </si>
  <si>
    <t>Link de la carpeta</t>
  </si>
  <si>
    <t>Fortalecer la articulación de la administración pública central y local para una gestión local y policiva más efectiva y transparente.</t>
  </si>
  <si>
    <t>Gestión Pública Territorial Local</t>
  </si>
  <si>
    <t>Richrad Obando
Juan Pablo Bonilla
Sebastian Jurado</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</si>
  <si>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</si>
  <si>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</si>
  <si>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</si>
  <si>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</si>
  <si>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</si>
  <si>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</si>
  <si>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</si>
  <si>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</si>
  <si>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</si>
  <si>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</si>
  <si>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</si>
  <si>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</si>
  <si>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</si>
  <si>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</si>
  <si>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</si>
  <si>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metas plan de gestion de la DGDL</t>
  </si>
  <si>
    <t>La meta alcanzó un 5,50% del programado para la vigencia.
Meta No Programada para el Trimestre I.</t>
  </si>
  <si>
    <t>Propiciar la revolución del servicio público con criterios de calidad, calidez, eficacia, oportunidad, sostenibilidad y transformación digital.</t>
  </si>
  <si>
    <t>Gestión Corporativa Institucional</t>
  </si>
  <si>
    <t>Richrad Obando</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</si>
  <si>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</si>
  <si>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</si>
  <si>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</si>
  <si>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</si>
  <si>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</si>
  <si>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</si>
  <si>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</si>
  <si>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</si>
  <si>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</si>
  <si>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</si>
  <si>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No se cumple con la meta programada para el 2do trimestre
</t>
  </si>
  <si>
    <t>La meta alcanzó un 36,74%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</si>
  <si>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</si>
  <si>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</si>
  <si>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</si>
  <si>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</si>
  <si>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</si>
  <si>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Se superó la meta programada para el 2do trimestre
</t>
  </si>
  <si>
    <t>La meta alcanzó un 48,17% del programado para la vigencia.</t>
  </si>
  <si>
    <t>Jhon Pantoja
Luis Serna
Mauricio Vargas</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</si>
  <si>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</si>
  <si>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</si>
  <si>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</si>
  <si>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</si>
  <si>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</si>
  <si>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</si>
  <si>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</si>
  <si>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</si>
  <si>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27,21%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</si>
  <si>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</si>
  <si>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</si>
  <si>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</si>
  <si>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</si>
  <si>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</si>
  <si>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</si>
  <si>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</si>
  <si>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26,90% del programado para la vigencia.</t>
  </si>
  <si>
    <t>Leonardo Martinez
Jhoan Sebastian Collazos
Miguel Castellanos</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</si>
  <si>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</si>
  <si>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</si>
  <si>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</si>
  <si>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</si>
  <si>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</si>
  <si>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</si>
  <si>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</si>
  <si>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</si>
  <si>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</si>
  <si>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</si>
  <si>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51,55% del programado para la vigencia.</t>
  </si>
  <si>
    <t xml:space="preserve">Richrad Obando
Juan Pbalo Bonilla
</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</si>
  <si>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</si>
  <si>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</si>
  <si>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</si>
  <si>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</si>
  <si>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</si>
  <si>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</si>
  <si>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</si>
  <si>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</si>
  <si>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</si>
  <si>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La meta alcanzó un 83,70% del programado para la vigencia.</t>
  </si>
  <si>
    <t>Inspección, Vigilancia y Control</t>
  </si>
  <si>
    <t>8</t>
  </si>
  <si>
    <t>Realizar 34.659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</si>
  <si>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</si>
  <si>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</si>
  <si>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</si>
  <si>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</si>
  <si>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</si>
  <si>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</si>
  <si>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</si>
  <si>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</si>
  <si>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12.567 de expedientes a cargo de las inspecciones de policía impulsados </t>
  </si>
  <si>
    <t>Memorando 20252200137553 Seguimiento a metas locales Planes de Gestión PRIMER Trimestre 2025 DGP</t>
  </si>
  <si>
    <t xml:space="preserve">Expedientes a cargo de las inspecciones impulsados </t>
  </si>
  <si>
    <t xml:space="preserve">Reporte metas plan de gestion de la DGP segun radicado No </t>
  </si>
  <si>
    <t>La meta alcanzó un 36,26% del programado para la vigencia.</t>
  </si>
  <si>
    <t>9</t>
  </si>
  <si>
    <t>Proferir 5.100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</si>
  <si>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</si>
  <si>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</si>
  <si>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</si>
  <si>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2.541 fallos de fondo en primera instancia proferidos </t>
  </si>
  <si>
    <t xml:space="preserve">Fallos de fondo en primera instancia proferidos </t>
  </si>
  <si>
    <t>La meta alcanzó un 49,82% del programado para la vigencia.</t>
  </si>
  <si>
    <t>10</t>
  </si>
  <si>
    <t>Terminar (archivar) 70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</si>
  <si>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</si>
  <si>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</si>
  <si>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</si>
  <si>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</si>
  <si>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</si>
  <si>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 actuación administrativa terminada (archivada) </t>
  </si>
  <si>
    <t xml:space="preserve">Actuaciones administrativas terminadas y archivadas </t>
  </si>
  <si>
    <t>La meta alcanzó un 1,43% del programado para la vigencia.</t>
  </si>
  <si>
    <t>11</t>
  </si>
  <si>
    <t>Terminar 30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</si>
  <si>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</si>
  <si>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</si>
  <si>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</si>
  <si>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</si>
  <si>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 xml:space="preserve">Actuaciones administrativas terminadas hasta la primera instancia </t>
  </si>
  <si>
    <t>La meta alcanzó un 3,33% del programado para la vigencia.</t>
  </si>
  <si>
    <t>Marco Antonio
Amanda</t>
  </si>
  <si>
    <t>12</t>
  </si>
  <si>
    <t>Realizar 170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</si>
  <si>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</si>
  <si>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</si>
  <si>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</si>
  <si>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</si>
  <si>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</si>
  <si>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En el primer trimestre del 2025, se realizaron 129 operativos de espacio publico.</t>
  </si>
  <si>
    <t xml:space="preserve">Se remiten 129 formatos de reunión GDI-GPD-F029 Formato Evidencia de Reunión diligenciado con relación a los operativos de espacio público. </t>
  </si>
  <si>
    <t xml:space="preserve">Durante el segundo informe trimestral se realizaron 252 actividades de sensibilizacion, verificacion, acompañamiento interinstitucional, operativos para la recuperacion del espacio publico conforme a lo establecido la ley 1801 de 2016. </t>
  </si>
  <si>
    <t xml:space="preserve">Acta de operativos </t>
  </si>
  <si>
    <t xml:space="preserve">Durante el tercer trimestre  se realizaron 211 actividades de sensibilizacion, verificacion, acompañamiento interinstitucional, operativos para la recuperacion del espacio publico conforme a lo establecido la ley 1801 de 2016. </t>
  </si>
  <si>
    <t>Acta de operativos  de espacio público</t>
  </si>
  <si>
    <t>La meta alcanzó un 100% del programado para la vigencia.</t>
  </si>
  <si>
    <t>1. Solicita información correspondiente al mes de octubre frente a los operativos
2. Revisar los soportes que cumplan con las condicionaes
3. Subir los soportes verificados a la carpeta y reportar OKR</t>
  </si>
  <si>
    <t>1.  20/11/2025
2. 28/11/2025
3. 1/12/2025</t>
  </si>
  <si>
    <t>1. Laura Garcia 
2. Juan Carlos
3. Myryam Castellanos</t>
  </si>
  <si>
    <t>1. Solicita información correspondiente al mes de Noviembre frente a los operativos
2. Revisar los soportes que cumplan con las condicionaes
3. Subir los soportes verificados a la carpeta y reportar OKR
4. Solicita información correspondiente al mes de diciembre  frente a los operativos</t>
  </si>
  <si>
    <t>1.  5/12/2025
2. 19/12/2025
3. 22/12/2025
4.  22/12/2025</t>
  </si>
  <si>
    <t>1. Laura Garcia 
2. Juan Carlos
3. Myryam Castellanos
4. Laura Garcia</t>
  </si>
  <si>
    <t xml:space="preserve">
2. Revisar los soportes que cumplan con las condicionaes
2. Realiza el reporte a la Matriz
3. Reporta a nivel central
4. Subir los soportes verificados a la carpeta y reportar OKR</t>
  </si>
  <si>
    <t xml:space="preserve">
1. 6/01/2026
2. 7/01/2026
3. 8/01/2026
4. 13/01/2026</t>
  </si>
  <si>
    <t>1. Laura Garcia 
2. Juan Carlos
3. Laura Garcia 
4. Myryam Castellanos</t>
  </si>
  <si>
    <t>Simon Sierra</t>
  </si>
  <si>
    <t>13</t>
  </si>
  <si>
    <t>Realizar 220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</si>
  <si>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</si>
  <si>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</si>
  <si>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</si>
  <si>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En el primer trimestre del 2025, se realizaron 47 operativos de actividad economica.</t>
  </si>
  <si>
    <t>Se remiten 47 formatos de reunión GDI-GPD-F029 Formato Evidencia de Reunión diligenciado con relación a los operativos de actividad economica. Cada acta de reunion cuneta con el formato GET-IVC-F072 - Acta de operativos, inspección y vigilancia de actividad económica.</t>
  </si>
  <si>
    <t>Durante el segundo trimestre del 2025 se realizaron 92 operativos de actividad economica.</t>
  </si>
  <si>
    <t>Durante el tercer trimestre del año 2025 se realizaron 87  operativos de actividad economica.</t>
  </si>
  <si>
    <t>Se remiten 33 documentos que contienen 87 actas de operativo de actividad economica</t>
  </si>
  <si>
    <t>1. Laura Garcia 
2. Myryam Castellanos
3. Myryam Castellanos</t>
  </si>
  <si>
    <t>1. Laura Garcia 
2. Myryam Castellanos
3. Laura Garcia 
4. Myryam Castellanos</t>
  </si>
  <si>
    <t>Alexandra ambiente
Camila Ambiente</t>
  </si>
  <si>
    <t>14</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</si>
  <si>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</si>
  <si>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</si>
  <si>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</si>
  <si>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</si>
  <si>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En el primer trimestre del 2025, se realizaron 3 operativos de fallos de rio Bogotá.
En atención al seguimiento de las acciones establecidas en cumplimiento de la Sentencia del Consejo de Estado en la Acción Popular No. 25000-23-27-000-2001-90479-01 relacionada con la recuperación del Río Bogotá, se da cumplimiento a la meta 14, dentro del marco de las obligaciones establecidas, avanzando conforme a lo estipulado en la planificación y en atención a los compromisos adquiridos.</t>
  </si>
  <si>
    <t>Se remiten 3 formatos de reunión GDI-GPD-F029 Formato Evidencia de Reunión diligenciado con relación a los operativos de fallos de rio Bogotá.</t>
  </si>
  <si>
    <t>Durante el segundo trimestre se realizaron cuatro (4)  operativos de ronda de río en cumplimiento a la sentencia del Consejo de Estado en la acción popular No. 25000-23-27-000-2001- 90479-01 (Decreto 238 de 2017).</t>
  </si>
  <si>
    <t>Durante el tercer trimestre del año 2025 se realizaron 6 operativos de inspección, vigilancia y control para dar cumplimiento a los fallos de río Bogotá</t>
  </si>
  <si>
    <t>Se remiten 6 actas de operativo vigilancia y control para dar cumplimiento a los fallos de río Bogotá</t>
  </si>
  <si>
    <t>La meta alcanzó un 56,52% del programado para la vigencia.</t>
  </si>
  <si>
    <t>1. Solicita información correspondiente al mes de octubre frente a los operativos
2. Revisar los soportes que cumplan con las condicionaes</t>
  </si>
  <si>
    <t>1.  20/11/2025
2. 28/11/2025</t>
  </si>
  <si>
    <t>1. Laura Garcia 
2. Laura Garcia</t>
  </si>
  <si>
    <t xml:space="preserve">
2. Revisar los soportes que cumplan con las condicionaes
2. Realiza el reporte a la Matriz
3. Reporta a nivel central
</t>
  </si>
  <si>
    <t>Laura Garcia</t>
  </si>
  <si>
    <t>15</t>
  </si>
  <si>
    <t>Realizar 75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</si>
  <si>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</si>
  <si>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</si>
  <si>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</si>
  <si>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Catálogo de componentes de Información</t>
  </si>
  <si>
    <t>En el primer trimestre del 2025, se realizaron  7 operativos de actividad ambientales.
Respecto a la meta 15, se reporta un avance del 50%, debido a una contingencia contractual presentada durante el trimestre en el Fondo de Desarrollo Local de Bosa (FDLB), situación que ha afectado parcialmente el desarrollo de las actividades proyectadas. No obstante, se están adelantando las gestiones necesarias para superar dicha contingencia y retomar el ritmo de ejecución correspondiente.</t>
  </si>
  <si>
    <t>Se remiten 7 formatos de reunión GDI-GPD-F029 Formato Evidencia de Reunión diligenciado con relación a los operativos de actividad ambiental.</t>
  </si>
  <si>
    <t>Durante el segundo trimestre se realizaron ocho (8)  operativos de inspección, vigilancia y control en materia de actividad ambiental.</t>
  </si>
  <si>
    <t>Durante el tercer trimestre del año 2025 se realizaron 25 operativos de inspección, vigilancia y control en materia de actividad ambiental</t>
  </si>
  <si>
    <t>Se remiten 25 actas de operativo de actividad ambiental.</t>
  </si>
  <si>
    <t>La meta alcanzó un 53,33% del programado para la vigencia.</t>
  </si>
  <si>
    <t>1. Laura Garcia 
2. Laura Garcia
3. Myryam Castellanos</t>
  </si>
  <si>
    <t>1. Laura Garcia 
2. Laura Garcia
3. Laura Garcia
4. Myryam Castellanos</t>
  </si>
  <si>
    <t>Total metas técnicas (80%)</t>
  </si>
  <si>
    <t>Planeación institucional</t>
  </si>
  <si>
    <t>Nicola Pacheco - PIGA</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</si>
  <si>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</si>
  <si>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</si>
  <si>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</si>
  <si>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</si>
  <si>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</si>
  <si>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</si>
  <si>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</si>
  <si>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</si>
  <si>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</si>
  <si>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</si>
  <si>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</si>
  <si>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87%
Reporte consumo de agua y energía: información al día con corte a 30 de abril de 2025
Reporte consumo de papel: información reportada hasta el 30 de abril de 2025
Reporte ciclistas: información reportada hasta el 30 de abril de 2025</t>
  </si>
  <si>
    <t>Reporte meta ambiental de la OAP</t>
  </si>
  <si>
    <t>La meta alcanzó un 57,50% del programado para la vigencia.
.</t>
  </si>
  <si>
    <t>1 Correo recordatorio del cumplimiento de la meta</t>
  </si>
  <si>
    <t xml:space="preserve">1.  20/11/2025
</t>
  </si>
  <si>
    <t>1. Correo solicitud meta</t>
  </si>
  <si>
    <t>1. Reporte meta</t>
  </si>
  <si>
    <t xml:space="preserve">Promover la transparencia, la integridad y la participación en la gestión pública, para mejorar la gobernabilidad democrática distrital y local. </t>
  </si>
  <si>
    <t>Comunicación estratégica</t>
  </si>
  <si>
    <t>ALlejandra Muñoz
Erick Leiva
Alice</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</si>
  <si>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</si>
  <si>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</si>
  <si>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</si>
  <si>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</si>
  <si>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</si>
  <si>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</si>
  <si>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</si>
  <si>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</si>
  <si>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</si>
  <si>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</si>
  <si>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</si>
  <si>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Bosa, cumplió 103 requisitos, de los 103 que debe cumplir para el trimestre relacionado.</t>
  </si>
  <si>
    <t xml:space="preserve">Reporte meta de publicacion en pagina web de la Oficina Asesora de Comunicaciones segun radicado No </t>
  </si>
  <si>
    <t>La Alcaldía Local de Bosa, cumplió con 87 de los 102  criterios evaluados</t>
  </si>
  <si>
    <t>Reporte meta de publicacion en pagina web de la Oficina Asesora de Comunicaciones</t>
  </si>
  <si>
    <t>La meta alcanzó un 30,86 % el programado para la vigencia.
Meta No Programada para el Trimestre I.</t>
  </si>
  <si>
    <t>Equipo de calidad y promocion de la mejora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</si>
  <si>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</si>
  <si>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</si>
  <si>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</si>
  <si>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</si>
  <si>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</si>
  <si>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</si>
  <si>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periodo</t>
  </si>
  <si>
    <t>Listado de asistencia y PPT , registro ftografico</t>
  </si>
  <si>
    <t>La meta alcanzó un 50% del programado para la vigencia.
Meta No Programada para el Trimestre I.</t>
  </si>
  <si>
    <t xml:space="preserve">1 Pieza comunicativa
2. Capacitación </t>
  </si>
  <si>
    <t>1.  20/11/2025
2. 26/11/205</t>
  </si>
  <si>
    <t>Myryam Castellanos
Equipo calidad</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</si>
  <si>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</si>
  <si>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</si>
  <si>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</si>
  <si>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</si>
  <si>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</si>
  <si>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</si>
  <si>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</si>
  <si>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</si>
  <si>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</si>
  <si>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</si>
  <si>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32 de 39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</si>
  <si>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</si>
  <si>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t>
  </si>
  <si>
    <t>La meta alcanzó un 82,05% del programado para la vigencia.</t>
  </si>
  <si>
    <t xml:space="preserve">Cristian Coordinacion Adminitrativa y fINANCIERA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</si>
  <si>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</si>
  <si>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</si>
  <si>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</si>
  <si>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</si>
  <si>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</si>
  <si>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</si>
  <si>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</si>
  <si>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38 de 75 requerimientos tipificados como derecho de petición ciudadano en los aplicativos Bogotá Te Escucha y ORFEO asignados.</t>
  </si>
  <si>
    <t>la alcaldia dio respuesta a 102 de 169 requerimientos instaurados</t>
  </si>
  <si>
    <t>Segun radicado No 20254600258433 de la OACiudadano</t>
  </si>
  <si>
    <t>Durante el 3° trimestre de 2025 fueron asignados a la Alcaldía Local de Bosa y tipificados como derecho de petición ciudadano en los aplicativos Bogotá Te Escucha y ORFEO (121) requerimientos, de los cuales (27)  se encuentran en trámite y (94) fueron gestionados. De estos últimos, (75) fueron gestionados en términos de ley y (19) de manera extemporánera.</t>
  </si>
  <si>
    <t>La meta alcanzó un 31,70%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</si>
  <si>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</si>
  <si>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</si>
  <si>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</si>
  <si>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</si>
  <si>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</si>
  <si>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</si>
  <si>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Dirección de Tecnologías e Información</t>
  </si>
  <si>
    <t>Quedaron en el proceso de identificación, no entregaron la matriz de activo</t>
  </si>
  <si>
    <t>Segun radicado No 20254400249683 de la DTI</t>
  </si>
  <si>
    <t xml:space="preserve">La meta alcanzó un 20% del programado para la vigencia.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</si>
  <si>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</si>
  <si>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</si>
  <si>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</si>
  <si>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</si>
  <si>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</si>
  <si>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</si>
  <si>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La meta alcanzó un 0% del programado para la vigencia.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</si>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</sst>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70C0"/>
      <name val="Calibri Light"/>
      <family val="2"/>
    </font>
    <font>
      <sz val="11"/>
      <color rgb="FF000000"/>
      <name val="Calibri Light"/>
      <family val="2"/>
      <scheme val="major"/>
    </font>
    <font>
      <sz val="11"/>
      <color rgb="FF000000"/>
      <name val="Aptos Display"/>
      <family val="2"/>
    </font>
    <font>
      <sz val="11"/>
      <color theme="4"/>
      <name val="Calibri Light"/>
      <family val="2"/>
      <scheme val="major"/>
    </font>
    <font>
      <sz val="8"/>
      <name val="Calibri"/>
      <family val="2"/>
      <scheme val="minor"/>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20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8" borderId="1" xfId="0" applyFont="1" applyFill="1" applyBorder="1" applyAlignment="1">
      <alignment horizontal="justify" vertical="center" wrapText="1"/>
    </xf>
    <xf numFmtId="9" fontId="5" fillId="8"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8" borderId="1" xfId="1" applyFont="1" applyFill="1" applyBorder="1" applyAlignment="1">
      <alignment horizontal="justify" vertical="center" wrapText="1"/>
    </xf>
    <xf numFmtId="9" fontId="5" fillId="8"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8" borderId="1" xfId="0" applyFont="1" applyFill="1" applyBorder="1" applyAlignment="1">
      <alignment horizontal="center" vertical="center" wrapText="1"/>
    </xf>
    <xf numFmtId="0" fontId="1" fillId="8" borderId="0" xfId="0" applyFont="1" applyFill="1" applyAlignment="1">
      <alignment wrapText="1"/>
    </xf>
    <xf numFmtId="0" fontId="2" fillId="8" borderId="0" xfId="0" applyFont="1" applyFill="1" applyAlignment="1">
      <alignment vertical="center" wrapText="1"/>
    </xf>
    <xf numFmtId="0" fontId="1" fillId="8"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8" borderId="1" xfId="1" applyNumberFormat="1" applyFont="1" applyFill="1" applyBorder="1" applyAlignment="1">
      <alignment horizontal="justify" vertical="center" wrapText="1"/>
    </xf>
    <xf numFmtId="0" fontId="1" fillId="8"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1" fontId="1" fillId="0" borderId="1" xfId="0" applyNumberFormat="1" applyFont="1" applyBorder="1" applyAlignment="1">
      <alignment horizontal="center" vertical="top" wrapText="1"/>
    </xf>
    <xf numFmtId="0" fontId="17" fillId="0" borderId="11" xfId="0" applyFont="1" applyBorder="1" applyAlignment="1">
      <alignment vertical="center" wrapText="1"/>
    </xf>
    <xf numFmtId="0" fontId="17" fillId="0" borderId="12" xfId="0" applyFont="1" applyBorder="1" applyAlignment="1">
      <alignment vertical="center" wrapText="1"/>
    </xf>
    <xf numFmtId="1" fontId="5" fillId="0" borderId="1" xfId="0" applyNumberFormat="1" applyFont="1" applyBorder="1" applyAlignment="1">
      <alignment horizontal="left" vertical="center" wrapText="1"/>
    </xf>
    <xf numFmtId="10" fontId="1" fillId="0" borderId="1" xfId="1"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0" fontId="18"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0" fontId="0" fillId="0" borderId="0" xfId="0" applyAlignment="1">
      <alignment vertical="center" wrapText="1"/>
    </xf>
    <xf numFmtId="1" fontId="3" fillId="0" borderId="1" xfId="0" applyNumberFormat="1" applyFont="1" applyBorder="1" applyAlignment="1">
      <alignment horizontal="right" vertical="center" wrapText="1"/>
    </xf>
    <xf numFmtId="164" fontId="3" fillId="8" borderId="1" xfId="0" applyNumberFormat="1" applyFont="1" applyFill="1" applyBorder="1" applyAlignment="1">
      <alignment horizontal="right" vertical="center" wrapText="1"/>
    </xf>
    <xf numFmtId="10" fontId="1" fillId="8" borderId="1" xfId="0" applyNumberFormat="1" applyFont="1" applyFill="1" applyBorder="1" applyAlignment="1">
      <alignment horizontal="right" vertical="center" wrapText="1"/>
    </xf>
    <xf numFmtId="0" fontId="16" fillId="8" borderId="1" xfId="0" applyFont="1" applyFill="1" applyBorder="1" applyAlignment="1">
      <alignment horizontal="left" vertical="center" wrapText="1"/>
    </xf>
    <xf numFmtId="2" fontId="5" fillId="0" borderId="1" xfId="0" applyNumberFormat="1" applyFont="1" applyBorder="1" applyAlignment="1">
      <alignment horizontal="justify" vertical="center" wrapText="1"/>
    </xf>
    <xf numFmtId="164" fontId="5" fillId="8" borderId="1" xfId="1" applyNumberFormat="1" applyFont="1" applyFill="1" applyBorder="1" applyAlignment="1">
      <alignment horizontal="right" vertical="center" wrapText="1"/>
    </xf>
    <xf numFmtId="10" fontId="5" fillId="8" borderId="1" xfId="1" applyNumberFormat="1" applyFont="1" applyFill="1" applyBorder="1" applyAlignment="1">
      <alignment horizontal="right" vertical="center" wrapText="1"/>
    </xf>
    <xf numFmtId="164" fontId="5" fillId="8" borderId="1" xfId="0" applyNumberFormat="1" applyFont="1" applyFill="1" applyBorder="1" applyAlignment="1">
      <alignment horizontal="right" vertical="center" wrapText="1"/>
    </xf>
    <xf numFmtId="10" fontId="5" fillId="8" borderId="1" xfId="0" applyNumberFormat="1"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9" borderId="1" xfId="0" applyFont="1" applyFill="1" applyBorder="1" applyAlignment="1">
      <alignment horizontal="justify" vertical="center" wrapText="1"/>
    </xf>
    <xf numFmtId="1" fontId="1" fillId="9" borderId="1" xfId="2" applyNumberFormat="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9" fontId="5" fillId="9" borderId="1" xfId="0" applyNumberFormat="1" applyFont="1" applyFill="1" applyBorder="1" applyAlignment="1" applyProtection="1">
      <alignment horizontal="justify" vertical="center" wrapText="1"/>
      <protection locked="0"/>
    </xf>
    <xf numFmtId="9" fontId="5" fillId="9" borderId="1" xfId="1"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0" fontId="5" fillId="9" borderId="1"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6" fillId="10" borderId="1" xfId="0" applyFont="1" applyFill="1" applyBorder="1" applyAlignment="1">
      <alignment wrapText="1"/>
    </xf>
    <xf numFmtId="0" fontId="5" fillId="10" borderId="1" xfId="0" applyFont="1" applyFill="1" applyBorder="1" applyAlignment="1">
      <alignment horizontal="justify" vertical="center" wrapText="1"/>
    </xf>
    <xf numFmtId="0" fontId="8" fillId="10" borderId="1" xfId="0" applyFont="1" applyFill="1" applyBorder="1" applyAlignment="1">
      <alignment wrapText="1"/>
    </xf>
    <xf numFmtId="1" fontId="1" fillId="8" borderId="1" xfId="2" applyNumberFormat="1" applyFont="1" applyFill="1" applyBorder="1" applyAlignment="1">
      <alignment horizontal="justify" vertical="center" wrapText="1"/>
    </xf>
    <xf numFmtId="1" fontId="1" fillId="8" borderId="1" xfId="0" applyNumberFormat="1" applyFont="1" applyFill="1" applyBorder="1" applyAlignment="1">
      <alignment horizontal="justify"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5" fillId="9" borderId="1" xfId="0" applyFont="1" applyFill="1" applyBorder="1" applyAlignment="1" applyProtection="1">
      <alignment horizontal="justify" vertical="center" wrapText="1"/>
      <protection locked="0"/>
    </xf>
    <xf numFmtId="0" fontId="1" fillId="0" borderId="0" xfId="0" applyFont="1" applyAlignment="1">
      <alignment horizontal="center" vertical="center" wrapText="1"/>
    </xf>
    <xf numFmtId="0" fontId="1" fillId="11"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6" fillId="0" borderId="1" xfId="0" applyFont="1" applyBorder="1"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6" fillId="0" borderId="2" xfId="0" applyFont="1" applyBorder="1" applyAlignment="1">
      <alignmen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9" xfId="0" applyFont="1" applyBorder="1" applyAlignment="1">
      <alignment wrapText="1"/>
    </xf>
    <xf numFmtId="14" fontId="1" fillId="0" borderId="2" xfId="0" applyNumberFormat="1" applyFont="1" applyBorder="1" applyAlignment="1">
      <alignment horizontal="justify" vertical="center" wrapText="1"/>
    </xf>
    <xf numFmtId="14" fontId="1" fillId="0" borderId="1" xfId="0" applyNumberFormat="1" applyFont="1" applyBorder="1" applyAlignment="1">
      <alignment horizontal="justify" vertical="center" wrapText="1"/>
    </xf>
    <xf numFmtId="0" fontId="1" fillId="0" borderId="0" xfId="0" applyFont="1" applyAlignment="1">
      <alignment horizont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13" xfId="0" applyFont="1" applyFill="1" applyBorder="1" applyAlignment="1">
      <alignment horizontal="justify" vertical="center" wrapText="1"/>
    </xf>
    <xf numFmtId="0" fontId="1" fillId="8" borderId="1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8" borderId="1" xfId="0" applyFont="1" applyFill="1" applyBorder="1" applyAlignment="1">
      <alignment horizontal="justify" vertic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0" xfId="0" applyFont="1" applyAlignment="1">
      <alignment horizont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8" borderId="0" xfId="0" applyFont="1" applyFill="1" applyAlignment="1">
      <alignment horizontal="center" wrapText="1"/>
    </xf>
    <xf numFmtId="0" fontId="1" fillId="8" borderId="0" xfId="0" applyFont="1" applyFill="1" applyAlignment="1">
      <alignment horizontal="center" vertical="center" wrapText="1"/>
    </xf>
    <xf numFmtId="9" fontId="1" fillId="0" borderId="1" xfId="1" applyFont="1" applyBorder="1" applyAlignment="1">
      <alignment horizontal="center" vertical="center" wrapText="1"/>
    </xf>
    <xf numFmtId="9" fontId="7" fillId="3" borderId="1" xfId="1" applyFont="1" applyFill="1" applyBorder="1" applyAlignment="1">
      <alignment horizont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6" fillId="0" borderId="1" xfId="0" applyFont="1" applyBorder="1" applyAlignment="1">
      <alignment horizontal="center" wrapText="1"/>
    </xf>
    <xf numFmtId="0" fontId="6" fillId="0" borderId="0" xfId="0" applyFont="1" applyAlignment="1">
      <alignment horizontal="center" wrapText="1"/>
    </xf>
    <xf numFmtId="0" fontId="8" fillId="0" borderId="0" xfId="0" applyFont="1" applyAlignment="1">
      <alignment horizontal="center" wrapText="1"/>
    </xf>
    <xf numFmtId="0" fontId="2" fillId="13" borderId="5"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1" xfId="0" applyFont="1" applyFill="1" applyBorder="1" applyAlignment="1">
      <alignment horizontal="center" vertical="center" wrapText="1"/>
    </xf>
    <xf numFmtId="49" fontId="1" fillId="8" borderId="1" xfId="0"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857151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40"/>
  <sheetViews>
    <sheetView tabSelected="1" zoomScale="40" zoomScaleNormal="40" workbookViewId="0">
      <selection activeCell="AL33" sqref="AL33"/>
    </sheetView>
  </sheetViews>
  <sheetFormatPr defaultColWidth="10.85546875" defaultRowHeight="15"/>
  <cols>
    <col min="1" max="1" width="4.140625" style="1" customWidth="1"/>
    <col min="2" max="2" width="17.28515625" style="1" customWidth="1"/>
    <col min="3" max="3" width="13.85546875" style="1" customWidth="1"/>
    <col min="4" max="4" width="29.140625" style="1" customWidth="1"/>
    <col min="5" max="5" width="8.140625" style="1" customWidth="1"/>
    <col min="6" max="6" width="44.28515625" style="1" bestFit="1" customWidth="1"/>
    <col min="7" max="7" width="10.85546875" style="1" hidden="1" customWidth="1"/>
    <col min="8" max="8" width="24.42578125" style="1" hidden="1" customWidth="1"/>
    <col min="9" max="9" width="28.85546875" style="1" hidden="1" customWidth="1"/>
    <col min="10" max="10" width="10" style="1" hidden="1" customWidth="1"/>
    <col min="11" max="11" width="18.42578125" style="1" hidden="1" customWidth="1"/>
    <col min="12" max="12" width="15.85546875" style="1" hidden="1" customWidth="1"/>
    <col min="13" max="16" width="7.28515625" style="1" hidden="1" customWidth="1"/>
    <col min="17" max="17" width="22.5703125" style="1" hidden="1" customWidth="1"/>
    <col min="18" max="18" width="17.85546875" style="1" hidden="1" customWidth="1"/>
    <col min="19" max="19" width="19.7109375" style="1" hidden="1" customWidth="1"/>
    <col min="20" max="20" width="21.7109375" style="1" hidden="1" customWidth="1"/>
    <col min="21" max="21" width="25.42578125" style="1" hidden="1" customWidth="1"/>
    <col min="22" max="22" width="21.85546875" style="1" hidden="1" customWidth="1"/>
    <col min="23" max="25" width="16.5703125" style="1" hidden="1" customWidth="1"/>
    <col min="26" max="26" width="40.28515625" style="1" hidden="1" customWidth="1"/>
    <col min="27" max="30" width="16.5703125" style="1" hidden="1" customWidth="1"/>
    <col min="31" max="31" width="33.42578125" style="1" hidden="1" customWidth="1"/>
    <col min="32" max="35" width="16.5703125" style="1" hidden="1" customWidth="1"/>
    <col min="36" max="36" width="43.7109375" style="1" hidden="1" customWidth="1"/>
    <col min="37" max="37" width="16.5703125" style="1" hidden="1" customWidth="1"/>
    <col min="38" max="39" width="22" style="133" customWidth="1"/>
    <col min="40" max="40" width="22" style="1" customWidth="1"/>
    <col min="41" max="41" width="16.5703125" style="1" customWidth="1"/>
    <col min="42" max="42" width="34.85546875" style="1" customWidth="1"/>
    <col min="43" max="45" width="16.5703125" style="1" customWidth="1"/>
    <col min="46" max="46" width="21.5703125" style="1" customWidth="1"/>
    <col min="47" max="47" width="39.42578125" style="1" customWidth="1"/>
    <col min="48" max="48" width="10.85546875" style="1"/>
    <col min="49" max="49" width="10.85546875" style="133"/>
    <col min="50" max="50" width="10.85546875" style="1"/>
    <col min="51" max="51" width="33.28515625" style="1" customWidth="1"/>
    <col min="52" max="52" width="21.7109375" style="1" customWidth="1"/>
    <col min="53" max="53" width="33.28515625" style="1" customWidth="1"/>
    <col min="54" max="54" width="49.7109375" style="1" customWidth="1"/>
    <col min="55" max="56" width="26.7109375" style="1" customWidth="1"/>
    <col min="57" max="57" width="39.5703125" style="1" customWidth="1"/>
    <col min="58" max="59" width="22.5703125" style="1" customWidth="1"/>
    <col min="60" max="60" width="18.42578125" style="1" customWidth="1"/>
    <col min="61" max="16384" width="10.85546875" style="1"/>
  </cols>
  <sheetData>
    <row r="1" spans="1:60" s="35" customFormat="1" ht="70.5" customHeight="1">
      <c r="A1" s="159" t="s">
        <v>0</v>
      </c>
      <c r="B1" s="160"/>
      <c r="C1" s="160"/>
      <c r="D1" s="160"/>
      <c r="E1" s="160"/>
      <c r="F1" s="160"/>
      <c r="G1" s="160"/>
      <c r="H1" s="160"/>
      <c r="I1" s="160"/>
      <c r="J1" s="160"/>
      <c r="K1" s="160"/>
      <c r="L1" s="160"/>
      <c r="M1" s="161" t="s">
        <v>1</v>
      </c>
      <c r="N1" s="161"/>
      <c r="O1" s="161"/>
      <c r="P1" s="161"/>
      <c r="Q1" s="161"/>
      <c r="AL1" s="181"/>
      <c r="AM1" s="181"/>
      <c r="AW1" s="181"/>
    </row>
    <row r="2" spans="1:60" s="37" customFormat="1" ht="23.45" customHeight="1">
      <c r="A2" s="163" t="s">
        <v>2</v>
      </c>
      <c r="B2" s="164"/>
      <c r="C2" s="164"/>
      <c r="D2" s="164"/>
      <c r="E2" s="164"/>
      <c r="F2" s="164"/>
      <c r="G2" s="164"/>
      <c r="H2" s="164"/>
      <c r="I2" s="164"/>
      <c r="J2" s="164"/>
      <c r="K2" s="164"/>
      <c r="L2" s="164"/>
      <c r="M2" s="36"/>
      <c r="N2" s="36"/>
      <c r="O2" s="36"/>
      <c r="P2" s="36"/>
      <c r="Q2" s="36"/>
      <c r="AL2" s="182"/>
      <c r="AM2" s="182"/>
      <c r="AW2" s="182"/>
    </row>
    <row r="3" spans="1:60" s="35" customFormat="1">
      <c r="AL3" s="181"/>
      <c r="AM3" s="181"/>
      <c r="AW3" s="181"/>
    </row>
    <row r="4" spans="1:60" s="35" customFormat="1" ht="29.1" customHeight="1">
      <c r="G4" s="167" t="s">
        <v>3</v>
      </c>
      <c r="H4" s="168"/>
      <c r="I4" s="168"/>
      <c r="J4" s="168"/>
      <c r="K4" s="168"/>
      <c r="L4" s="169"/>
      <c r="AL4" s="181"/>
      <c r="AM4" s="181"/>
      <c r="AW4" s="181"/>
    </row>
    <row r="5" spans="1:60" s="35" customFormat="1" ht="15" customHeight="1">
      <c r="G5" s="2" t="s">
        <v>4</v>
      </c>
      <c r="H5" s="2" t="s">
        <v>5</v>
      </c>
      <c r="I5" s="167" t="s">
        <v>6</v>
      </c>
      <c r="J5" s="168"/>
      <c r="K5" s="168"/>
      <c r="L5" s="169"/>
      <c r="AL5" s="181"/>
      <c r="AM5" s="181"/>
      <c r="AW5" s="181"/>
    </row>
    <row r="6" spans="1:60" s="35" customFormat="1">
      <c r="G6" s="34">
        <v>1</v>
      </c>
      <c r="H6" s="34" t="s">
        <v>7</v>
      </c>
      <c r="I6" s="170" t="s">
        <v>8</v>
      </c>
      <c r="J6" s="170"/>
      <c r="K6" s="170"/>
      <c r="L6" s="170"/>
      <c r="AL6" s="181"/>
      <c r="AM6" s="181"/>
      <c r="AW6" s="181"/>
    </row>
    <row r="7" spans="1:60" s="35" customFormat="1" ht="51.75" customHeight="1">
      <c r="G7" s="34">
        <v>2</v>
      </c>
      <c r="H7" s="34" t="s">
        <v>9</v>
      </c>
      <c r="I7" s="170" t="s">
        <v>10</v>
      </c>
      <c r="J7" s="170"/>
      <c r="K7" s="170"/>
      <c r="L7" s="170"/>
      <c r="AL7" s="181"/>
      <c r="AM7" s="181"/>
      <c r="AW7" s="181"/>
    </row>
    <row r="8" spans="1:60" s="35" customFormat="1" ht="63.75" customHeight="1">
      <c r="G8" s="34">
        <v>3</v>
      </c>
      <c r="H8" s="34" t="s">
        <v>11</v>
      </c>
      <c r="I8" s="170" t="s">
        <v>12</v>
      </c>
      <c r="J8" s="170"/>
      <c r="K8" s="170"/>
      <c r="L8" s="170"/>
      <c r="AL8" s="181"/>
      <c r="AM8" s="181"/>
      <c r="AW8" s="181"/>
    </row>
    <row r="9" spans="1:60" s="35" customFormat="1" ht="63.75" customHeight="1">
      <c r="G9" s="93">
        <v>4</v>
      </c>
      <c r="H9" s="93" t="s">
        <v>13</v>
      </c>
      <c r="I9" s="165" t="s">
        <v>14</v>
      </c>
      <c r="J9" s="165"/>
      <c r="K9" s="165"/>
      <c r="L9" s="165"/>
      <c r="AL9" s="181"/>
      <c r="AM9" s="181"/>
      <c r="AW9" s="181"/>
    </row>
    <row r="10" spans="1:60" s="35" customFormat="1" ht="47.25" customHeight="1">
      <c r="G10" s="92">
        <v>5</v>
      </c>
      <c r="H10" s="92" t="s">
        <v>15</v>
      </c>
      <c r="I10" s="166" t="s">
        <v>16</v>
      </c>
      <c r="J10" s="166"/>
      <c r="K10" s="166"/>
      <c r="L10" s="166"/>
      <c r="AL10" s="181"/>
      <c r="AM10" s="181"/>
      <c r="AW10" s="181"/>
    </row>
    <row r="11" spans="1:60" s="35" customFormat="1">
      <c r="AL11" s="181"/>
      <c r="AM11" s="181"/>
      <c r="AW11" s="181"/>
    </row>
    <row r="12" spans="1:60" ht="14.45" customHeight="1">
      <c r="A12" s="158" t="s">
        <v>17</v>
      </c>
      <c r="B12" s="158"/>
      <c r="C12" s="158" t="s">
        <v>18</v>
      </c>
      <c r="D12" s="178" t="s">
        <v>19</v>
      </c>
      <c r="E12" s="158" t="s">
        <v>20</v>
      </c>
      <c r="F12" s="158"/>
      <c r="G12" s="158"/>
      <c r="H12" s="162" t="s">
        <v>21</v>
      </c>
      <c r="I12" s="162"/>
      <c r="J12" s="162"/>
      <c r="K12" s="162"/>
      <c r="L12" s="162"/>
      <c r="M12" s="162"/>
      <c r="N12" s="162"/>
      <c r="O12" s="162"/>
      <c r="P12" s="162"/>
      <c r="Q12" s="162"/>
      <c r="R12" s="162"/>
      <c r="S12" s="158" t="s">
        <v>22</v>
      </c>
      <c r="T12" s="158"/>
      <c r="U12" s="158"/>
      <c r="V12" s="158"/>
      <c r="W12" s="134" t="s">
        <v>23</v>
      </c>
      <c r="X12" s="135"/>
      <c r="Y12" s="135"/>
      <c r="Z12" s="135"/>
      <c r="AA12" s="136"/>
      <c r="AB12" s="140" t="s">
        <v>24</v>
      </c>
      <c r="AC12" s="141"/>
      <c r="AD12" s="141"/>
      <c r="AE12" s="141"/>
      <c r="AF12" s="142"/>
      <c r="AG12" s="146" t="s">
        <v>25</v>
      </c>
      <c r="AH12" s="147"/>
      <c r="AI12" s="147"/>
      <c r="AJ12" s="147"/>
      <c r="AK12" s="148"/>
      <c r="AL12" s="190" t="s">
        <v>26</v>
      </c>
      <c r="AM12" s="191"/>
      <c r="AN12" s="191"/>
      <c r="AO12" s="191"/>
      <c r="AP12" s="191"/>
      <c r="AQ12" s="192"/>
      <c r="AR12" s="152" t="s">
        <v>27</v>
      </c>
      <c r="AS12" s="153"/>
      <c r="AT12" s="153"/>
      <c r="AU12" s="154"/>
    </row>
    <row r="13" spans="1:60" ht="14.45" customHeight="1">
      <c r="A13" s="158"/>
      <c r="B13" s="158"/>
      <c r="C13" s="158"/>
      <c r="D13" s="179"/>
      <c r="E13" s="158"/>
      <c r="F13" s="158"/>
      <c r="G13" s="158"/>
      <c r="H13" s="162"/>
      <c r="I13" s="162"/>
      <c r="J13" s="162"/>
      <c r="K13" s="162"/>
      <c r="L13" s="162"/>
      <c r="M13" s="162"/>
      <c r="N13" s="162"/>
      <c r="O13" s="162"/>
      <c r="P13" s="162"/>
      <c r="Q13" s="162"/>
      <c r="R13" s="162"/>
      <c r="S13" s="158"/>
      <c r="T13" s="158"/>
      <c r="U13" s="158"/>
      <c r="V13" s="158"/>
      <c r="W13" s="137"/>
      <c r="X13" s="138"/>
      <c r="Y13" s="138"/>
      <c r="Z13" s="138"/>
      <c r="AA13" s="139"/>
      <c r="AB13" s="143"/>
      <c r="AC13" s="144"/>
      <c r="AD13" s="144"/>
      <c r="AE13" s="144"/>
      <c r="AF13" s="145"/>
      <c r="AG13" s="149"/>
      <c r="AH13" s="150"/>
      <c r="AI13" s="150"/>
      <c r="AJ13" s="150"/>
      <c r="AK13" s="151"/>
      <c r="AL13" s="193"/>
      <c r="AM13" s="194"/>
      <c r="AN13" s="194"/>
      <c r="AO13" s="194"/>
      <c r="AP13" s="194"/>
      <c r="AQ13" s="195"/>
      <c r="AR13" s="155"/>
      <c r="AS13" s="156"/>
      <c r="AT13" s="156"/>
      <c r="AU13" s="157"/>
      <c r="AV13" s="171" t="s">
        <v>28</v>
      </c>
      <c r="AW13" s="172"/>
      <c r="AX13" s="172"/>
      <c r="AY13" s="172" t="s">
        <v>29</v>
      </c>
      <c r="AZ13" s="172"/>
      <c r="BA13" s="172"/>
      <c r="BB13" s="172"/>
      <c r="BC13" s="172"/>
      <c r="BD13" s="172"/>
      <c r="BE13" s="173"/>
    </row>
    <row r="14" spans="1:60" ht="14.45" customHeight="1">
      <c r="A14" s="2"/>
      <c r="B14" s="2"/>
      <c r="C14" s="158"/>
      <c r="D14" s="179"/>
      <c r="E14" s="2"/>
      <c r="F14" s="2"/>
      <c r="G14" s="2"/>
      <c r="H14" s="17"/>
      <c r="I14" s="17"/>
      <c r="J14" s="17"/>
      <c r="K14" s="17"/>
      <c r="L14" s="17"/>
      <c r="M14" s="17"/>
      <c r="N14" s="17"/>
      <c r="O14" s="17"/>
      <c r="P14" s="17"/>
      <c r="Q14" s="17"/>
      <c r="R14" s="17"/>
      <c r="S14" s="2"/>
      <c r="T14" s="2"/>
      <c r="U14" s="2"/>
      <c r="V14" s="2"/>
      <c r="W14" s="108"/>
      <c r="X14" s="109"/>
      <c r="Y14" s="109"/>
      <c r="Z14" s="109"/>
      <c r="AA14" s="110"/>
      <c r="AB14" s="111"/>
      <c r="AC14" s="112"/>
      <c r="AD14" s="112"/>
      <c r="AE14" s="112"/>
      <c r="AF14" s="113"/>
      <c r="AG14" s="114"/>
      <c r="AH14" s="115"/>
      <c r="AI14" s="115"/>
      <c r="AJ14" s="115"/>
      <c r="AK14" s="116"/>
      <c r="AL14" s="196"/>
      <c r="AM14" s="197"/>
      <c r="AN14" s="197"/>
      <c r="AO14" s="197"/>
      <c r="AP14" s="197"/>
      <c r="AQ14" s="198"/>
      <c r="AR14" s="117"/>
      <c r="AS14" s="118"/>
      <c r="AT14" s="118"/>
      <c r="AU14" s="119"/>
      <c r="AV14" s="128"/>
      <c r="AW14" s="129"/>
      <c r="AX14" s="129"/>
      <c r="AY14" s="174" t="s">
        <v>30</v>
      </c>
      <c r="AZ14" s="175"/>
      <c r="BA14" s="176"/>
      <c r="BB14" s="174" t="s">
        <v>31</v>
      </c>
      <c r="BC14" s="175"/>
      <c r="BD14" s="176"/>
      <c r="BE14" s="177" t="s">
        <v>32</v>
      </c>
      <c r="BF14" s="177"/>
      <c r="BG14" s="177"/>
      <c r="BH14" s="130"/>
    </row>
    <row r="15" spans="1:60" ht="45" customHeight="1">
      <c r="A15" s="2" t="s">
        <v>33</v>
      </c>
      <c r="B15" s="2" t="s">
        <v>34</v>
      </c>
      <c r="C15" s="158"/>
      <c r="D15" s="180"/>
      <c r="E15" s="2" t="s">
        <v>35</v>
      </c>
      <c r="F15" s="2" t="s">
        <v>36</v>
      </c>
      <c r="G15" s="2" t="s">
        <v>37</v>
      </c>
      <c r="H15" s="17" t="s">
        <v>38</v>
      </c>
      <c r="I15" s="17" t="s">
        <v>39</v>
      </c>
      <c r="J15" s="17" t="s">
        <v>40</v>
      </c>
      <c r="K15" s="17" t="s">
        <v>41</v>
      </c>
      <c r="L15" s="17" t="s">
        <v>42</v>
      </c>
      <c r="M15" s="17" t="s">
        <v>43</v>
      </c>
      <c r="N15" s="17" t="s">
        <v>44</v>
      </c>
      <c r="O15" s="17" t="s">
        <v>45</v>
      </c>
      <c r="P15" s="17" t="s">
        <v>46</v>
      </c>
      <c r="Q15" s="17" t="s">
        <v>47</v>
      </c>
      <c r="R15" s="17" t="s">
        <v>48</v>
      </c>
      <c r="S15" s="2" t="s">
        <v>49</v>
      </c>
      <c r="T15" s="2" t="s">
        <v>50</v>
      </c>
      <c r="U15" s="2" t="s">
        <v>51</v>
      </c>
      <c r="V15" s="2" t="s">
        <v>52</v>
      </c>
      <c r="W15" s="3" t="s">
        <v>53</v>
      </c>
      <c r="X15" s="3" t="s">
        <v>54</v>
      </c>
      <c r="Y15" s="3" t="s">
        <v>55</v>
      </c>
      <c r="Z15" s="3" t="s">
        <v>56</v>
      </c>
      <c r="AA15" s="3" t="s">
        <v>57</v>
      </c>
      <c r="AB15" s="20" t="s">
        <v>53</v>
      </c>
      <c r="AC15" s="20" t="s">
        <v>54</v>
      </c>
      <c r="AD15" s="20" t="s">
        <v>55</v>
      </c>
      <c r="AE15" s="20" t="s">
        <v>56</v>
      </c>
      <c r="AF15" s="20" t="s">
        <v>57</v>
      </c>
      <c r="AG15" s="21" t="s">
        <v>53</v>
      </c>
      <c r="AH15" s="21" t="s">
        <v>54</v>
      </c>
      <c r="AI15" s="21" t="s">
        <v>55</v>
      </c>
      <c r="AJ15" s="21" t="s">
        <v>56</v>
      </c>
      <c r="AK15" s="21" t="s">
        <v>57</v>
      </c>
      <c r="AL15" s="199" t="s">
        <v>53</v>
      </c>
      <c r="AM15" s="199"/>
      <c r="AN15" s="199" t="s">
        <v>54</v>
      </c>
      <c r="AO15" s="199" t="s">
        <v>55</v>
      </c>
      <c r="AP15" s="199" t="s">
        <v>56</v>
      </c>
      <c r="AQ15" s="199" t="s">
        <v>57</v>
      </c>
      <c r="AR15" s="4" t="s">
        <v>53</v>
      </c>
      <c r="AS15" s="4" t="s">
        <v>54</v>
      </c>
      <c r="AT15" s="4" t="s">
        <v>55</v>
      </c>
      <c r="AU15" s="4" t="s">
        <v>56</v>
      </c>
      <c r="AV15" s="19" t="s">
        <v>28</v>
      </c>
      <c r="AW15" s="19" t="s">
        <v>58</v>
      </c>
      <c r="AX15" s="19" t="s">
        <v>59</v>
      </c>
      <c r="AY15" s="121" t="s">
        <v>60</v>
      </c>
      <c r="AZ15" s="19" t="s">
        <v>61</v>
      </c>
      <c r="BA15" s="19" t="s">
        <v>62</v>
      </c>
      <c r="BB15" s="19" t="s">
        <v>31</v>
      </c>
      <c r="BC15" s="19" t="s">
        <v>61</v>
      </c>
      <c r="BD15" s="125" t="s">
        <v>62</v>
      </c>
      <c r="BE15" s="125" t="s">
        <v>32</v>
      </c>
      <c r="BF15" s="19" t="s">
        <v>63</v>
      </c>
      <c r="BG15" s="19" t="s">
        <v>62</v>
      </c>
      <c r="BH15" s="19" t="s">
        <v>64</v>
      </c>
    </row>
    <row r="16" spans="1:60" s="27" customFormat="1" ht="165" hidden="1" customHeight="1">
      <c r="A16" s="19">
        <v>4</v>
      </c>
      <c r="B16" s="18" t="s">
        <v>65</v>
      </c>
      <c r="C16" s="18" t="s">
        <v>66</v>
      </c>
      <c r="D16" s="102" t="s">
        <v>67</v>
      </c>
      <c r="E16" s="22" t="s">
        <v>68</v>
      </c>
      <c r="F16" s="18" t="s">
        <v>69</v>
      </c>
      <c r="G16" s="18" t="s">
        <v>70</v>
      </c>
      <c r="H16" s="18" t="s">
        <v>71</v>
      </c>
      <c r="I16" s="40" t="s">
        <v>72</v>
      </c>
      <c r="J16" s="30" t="s">
        <v>73</v>
      </c>
      <c r="K16" s="18" t="s">
        <v>74</v>
      </c>
      <c r="L16" s="18" t="s">
        <v>75</v>
      </c>
      <c r="M16" s="31">
        <v>0</v>
      </c>
      <c r="N16" s="31">
        <v>0.1</v>
      </c>
      <c r="O16" s="31">
        <v>0.2</v>
      </c>
      <c r="P16" s="31">
        <v>0.4</v>
      </c>
      <c r="Q16" s="31">
        <f t="shared" ref="Q16:Q22" si="0">P16</f>
        <v>0.4</v>
      </c>
      <c r="R16" s="18" t="s">
        <v>76</v>
      </c>
      <c r="S16" s="18" t="s">
        <v>77</v>
      </c>
      <c r="T16" s="40" t="s">
        <v>78</v>
      </c>
      <c r="U16" s="40" t="s">
        <v>79</v>
      </c>
      <c r="V16" s="18" t="s">
        <v>80</v>
      </c>
      <c r="W16" s="72">
        <f>M16</f>
        <v>0</v>
      </c>
      <c r="X16" s="72">
        <v>0</v>
      </c>
      <c r="Y16" s="73">
        <f>IFERROR(IF(X16/W16&gt;100%,100%,X16/W16),0)</f>
        <v>0</v>
      </c>
      <c r="Z16" s="64" t="s">
        <v>81</v>
      </c>
      <c r="AA16" s="43" t="s">
        <v>81</v>
      </c>
      <c r="AB16" s="31">
        <f t="shared" ref="AB16:AB30" si="1">N16</f>
        <v>0.1</v>
      </c>
      <c r="AC16" s="77">
        <v>2.1999999999999999E-2</v>
      </c>
      <c r="AD16" s="71">
        <f>IFERROR(IF(AC16/AB16&gt;100%,100%,AC16/AB16),0)</f>
        <v>0.21999999999999997</v>
      </c>
      <c r="AE16" s="18" t="s">
        <v>82</v>
      </c>
      <c r="AF16" s="18" t="s">
        <v>83</v>
      </c>
      <c r="AG16" s="31">
        <f t="shared" ref="AG16:AG30" si="2">O16</f>
        <v>0.2</v>
      </c>
      <c r="AH16" s="18"/>
      <c r="AI16" s="77">
        <f>IFERROR(IF(AH16/AG16&gt;100%,100%,AH16/AG16),0)</f>
        <v>0</v>
      </c>
      <c r="AJ16" s="18"/>
      <c r="AK16" s="18"/>
      <c r="AL16" s="183">
        <f>P16</f>
        <v>0.4</v>
      </c>
      <c r="AM16" s="183"/>
      <c r="AN16" s="18"/>
      <c r="AO16" s="77">
        <f>IFERROR(IF(AN16/AL16&gt;100%,100%,AN16/AL16),0)</f>
        <v>0</v>
      </c>
      <c r="AP16" s="18"/>
      <c r="AQ16" s="18"/>
      <c r="AR16" s="44">
        <f t="shared" ref="AR16:AR30" si="3">Q16</f>
        <v>0.4</v>
      </c>
      <c r="AS16" s="55">
        <f>IFERROR(MAX(X16,AC16,AH16,AN16),0)</f>
        <v>2.1999999999999999E-2</v>
      </c>
      <c r="AT16" s="45">
        <f>IFERROR(IF(AS16/AR16&gt;100%,100%,AS16/AR16),0)</f>
        <v>5.4999999999999993E-2</v>
      </c>
      <c r="AU16" s="56" t="s">
        <v>84</v>
      </c>
      <c r="AW16" s="121"/>
      <c r="BF16" s="18"/>
      <c r="BG16" s="18"/>
      <c r="BH16" s="18"/>
    </row>
    <row r="17" spans="1:60" s="27" customFormat="1" ht="150" hidden="1" customHeight="1">
      <c r="A17" s="19">
        <v>3</v>
      </c>
      <c r="B17" s="18" t="s">
        <v>85</v>
      </c>
      <c r="C17" s="18" t="s">
        <v>86</v>
      </c>
      <c r="D17" s="102" t="s">
        <v>87</v>
      </c>
      <c r="E17" s="22" t="s">
        <v>88</v>
      </c>
      <c r="F17" s="18" t="s">
        <v>89</v>
      </c>
      <c r="G17" s="18" t="s">
        <v>70</v>
      </c>
      <c r="H17" s="18" t="s">
        <v>90</v>
      </c>
      <c r="I17" s="18" t="s">
        <v>91</v>
      </c>
      <c r="J17" s="18" t="s">
        <v>92</v>
      </c>
      <c r="K17" s="18" t="s">
        <v>74</v>
      </c>
      <c r="L17" s="18" t="s">
        <v>75</v>
      </c>
      <c r="M17" s="31">
        <v>0.12</v>
      </c>
      <c r="N17" s="31">
        <v>0.34</v>
      </c>
      <c r="O17" s="31">
        <v>0.51</v>
      </c>
      <c r="P17" s="31">
        <v>0.68</v>
      </c>
      <c r="Q17" s="31">
        <f t="shared" si="0"/>
        <v>0.68</v>
      </c>
      <c r="R17" s="18" t="s">
        <v>76</v>
      </c>
      <c r="S17" s="18" t="s">
        <v>93</v>
      </c>
      <c r="T17" s="18" t="s">
        <v>94</v>
      </c>
      <c r="U17" s="40" t="s">
        <v>95</v>
      </c>
      <c r="V17" s="18" t="s">
        <v>80</v>
      </c>
      <c r="W17" s="44">
        <f t="shared" ref="W17:W30" si="4">M17</f>
        <v>0.12</v>
      </c>
      <c r="X17" s="65">
        <v>0.17480000000000001</v>
      </c>
      <c r="Y17" s="73">
        <f>IFERROR(IF(X17/W17&gt;100%,100%,X17/W17),0)</f>
        <v>1</v>
      </c>
      <c r="Z17" s="64" t="s">
        <v>96</v>
      </c>
      <c r="AA17" s="43" t="s">
        <v>97</v>
      </c>
      <c r="AB17" s="31">
        <f t="shared" si="1"/>
        <v>0.34</v>
      </c>
      <c r="AC17" s="77">
        <v>0.24979999999999999</v>
      </c>
      <c r="AD17" s="71">
        <f t="shared" ref="AD17:AD20" si="5">IFERROR(IF(AC17/AB17&gt;100%,100%,AC17/AB17),0)</f>
        <v>0.7347058823529411</v>
      </c>
      <c r="AE17" s="18" t="s">
        <v>98</v>
      </c>
      <c r="AF17" s="18" t="s">
        <v>83</v>
      </c>
      <c r="AG17" s="31">
        <f t="shared" si="2"/>
        <v>0.51</v>
      </c>
      <c r="AH17" s="18"/>
      <c r="AI17" s="77">
        <f t="shared" ref="AI17:AI20" si="6">IFERROR(IF(AH17/AG17&gt;100%,100%,AH17/AG17),0)</f>
        <v>0</v>
      </c>
      <c r="AJ17" s="18"/>
      <c r="AK17" s="18"/>
      <c r="AL17" s="183">
        <f t="shared" ref="AL17:AL30" si="7">P17</f>
        <v>0.68</v>
      </c>
      <c r="AM17" s="183"/>
      <c r="AN17" s="18"/>
      <c r="AO17" s="77">
        <f t="shared" ref="AO17:AO20" si="8">IFERROR(IF(AN17/AL17&gt;100%,100%,AN17/AL17),0)</f>
        <v>0</v>
      </c>
      <c r="AP17" s="18"/>
      <c r="AQ17" s="18"/>
      <c r="AR17" s="44">
        <f t="shared" si="3"/>
        <v>0.68</v>
      </c>
      <c r="AS17" s="55">
        <f>IFERROR(MAX(X17,AC17,AH17,AN17),0)</f>
        <v>0.24979999999999999</v>
      </c>
      <c r="AT17" s="45">
        <f t="shared" ref="AT17:AT30" si="9">IFERROR(IF(AS17/AR17&gt;100%,100%,AS17/AR17),0)</f>
        <v>0.36735294117647055</v>
      </c>
      <c r="AU17" s="56" t="s">
        <v>99</v>
      </c>
      <c r="AW17" s="121"/>
      <c r="BF17" s="18"/>
      <c r="BG17" s="18"/>
      <c r="BH17" s="18"/>
    </row>
    <row r="18" spans="1:60" s="27" customFormat="1" ht="150" hidden="1" customHeight="1">
      <c r="A18" s="19">
        <v>3</v>
      </c>
      <c r="B18" s="18" t="s">
        <v>85</v>
      </c>
      <c r="C18" s="18" t="s">
        <v>86</v>
      </c>
      <c r="D18" s="102" t="s">
        <v>87</v>
      </c>
      <c r="E18" s="22" t="s">
        <v>100</v>
      </c>
      <c r="F18" s="18" t="s">
        <v>101</v>
      </c>
      <c r="G18" s="18" t="s">
        <v>70</v>
      </c>
      <c r="H18" s="18" t="s">
        <v>102</v>
      </c>
      <c r="I18" s="18" t="s">
        <v>103</v>
      </c>
      <c r="J18" s="18" t="s">
        <v>104</v>
      </c>
      <c r="K18" s="18" t="s">
        <v>74</v>
      </c>
      <c r="L18" s="18" t="s">
        <v>75</v>
      </c>
      <c r="M18" s="31">
        <v>0.12</v>
      </c>
      <c r="N18" s="31">
        <v>0.3</v>
      </c>
      <c r="O18" s="31">
        <v>0.48</v>
      </c>
      <c r="P18" s="31">
        <v>0.65</v>
      </c>
      <c r="Q18" s="31">
        <f t="shared" si="0"/>
        <v>0.65</v>
      </c>
      <c r="R18" s="18" t="s">
        <v>76</v>
      </c>
      <c r="S18" s="18" t="s">
        <v>93</v>
      </c>
      <c r="T18" s="18" t="s">
        <v>94</v>
      </c>
      <c r="U18" s="40" t="s">
        <v>95</v>
      </c>
      <c r="V18" s="18" t="s">
        <v>80</v>
      </c>
      <c r="W18" s="44">
        <f t="shared" si="4"/>
        <v>0.12</v>
      </c>
      <c r="X18" s="65">
        <v>0.1976</v>
      </c>
      <c r="Y18" s="73">
        <f t="shared" ref="Y18:Y25" si="10">IFERROR(IF(X18/W18&gt;100%,100%,X18/W18),0)</f>
        <v>1</v>
      </c>
      <c r="Z18" s="64" t="s">
        <v>96</v>
      </c>
      <c r="AA18" s="43" t="s">
        <v>97</v>
      </c>
      <c r="AB18" s="31">
        <f t="shared" si="1"/>
        <v>0.3</v>
      </c>
      <c r="AC18" s="77">
        <v>0.31309999999999999</v>
      </c>
      <c r="AD18" s="71">
        <f t="shared" si="5"/>
        <v>1</v>
      </c>
      <c r="AE18" s="18" t="s">
        <v>105</v>
      </c>
      <c r="AF18" s="18" t="s">
        <v>83</v>
      </c>
      <c r="AG18" s="31">
        <f t="shared" si="2"/>
        <v>0.48</v>
      </c>
      <c r="AH18" s="18"/>
      <c r="AI18" s="77">
        <f t="shared" si="6"/>
        <v>0</v>
      </c>
      <c r="AJ18" s="18"/>
      <c r="AK18" s="18"/>
      <c r="AL18" s="183">
        <f t="shared" si="7"/>
        <v>0.65</v>
      </c>
      <c r="AM18" s="183"/>
      <c r="AN18" s="18"/>
      <c r="AO18" s="77">
        <f t="shared" si="8"/>
        <v>0</v>
      </c>
      <c r="AP18" s="18"/>
      <c r="AQ18" s="18"/>
      <c r="AR18" s="44">
        <f t="shared" si="3"/>
        <v>0.65</v>
      </c>
      <c r="AS18" s="55">
        <f>IFERROR(MAX(X18,AC18,AH18,AN18),0)</f>
        <v>0.31309999999999999</v>
      </c>
      <c r="AT18" s="45">
        <f t="shared" si="9"/>
        <v>0.48169230769230764</v>
      </c>
      <c r="AU18" s="56" t="s">
        <v>106</v>
      </c>
      <c r="AW18" s="121"/>
      <c r="BF18" s="18"/>
      <c r="BG18" s="18"/>
      <c r="BH18" s="18"/>
    </row>
    <row r="19" spans="1:60" s="27" customFormat="1" ht="150" hidden="1" customHeight="1">
      <c r="A19" s="19">
        <v>3</v>
      </c>
      <c r="B19" s="18" t="s">
        <v>85</v>
      </c>
      <c r="C19" s="18" t="s">
        <v>86</v>
      </c>
      <c r="D19" s="102" t="s">
        <v>107</v>
      </c>
      <c r="E19" s="22" t="s">
        <v>108</v>
      </c>
      <c r="F19" s="18" t="s">
        <v>109</v>
      </c>
      <c r="G19" s="18" t="s">
        <v>70</v>
      </c>
      <c r="H19" s="18" t="s">
        <v>110</v>
      </c>
      <c r="I19" s="18" t="s">
        <v>111</v>
      </c>
      <c r="J19" s="30" t="s">
        <v>112</v>
      </c>
      <c r="K19" s="18" t="s">
        <v>74</v>
      </c>
      <c r="L19" s="18" t="s">
        <v>75</v>
      </c>
      <c r="M19" s="31">
        <v>0.18</v>
      </c>
      <c r="N19" s="31">
        <v>0.35</v>
      </c>
      <c r="O19" s="31">
        <v>0.7</v>
      </c>
      <c r="P19" s="31">
        <v>0.97</v>
      </c>
      <c r="Q19" s="31">
        <f t="shared" si="0"/>
        <v>0.97</v>
      </c>
      <c r="R19" s="18" t="s">
        <v>76</v>
      </c>
      <c r="S19" s="18" t="s">
        <v>93</v>
      </c>
      <c r="T19" s="18" t="s">
        <v>94</v>
      </c>
      <c r="U19" s="40" t="s">
        <v>95</v>
      </c>
      <c r="V19" s="18" t="s">
        <v>80</v>
      </c>
      <c r="W19" s="44">
        <f t="shared" si="4"/>
        <v>0.18</v>
      </c>
      <c r="X19" s="65">
        <v>9.4399999999999998E-2</v>
      </c>
      <c r="Y19" s="73">
        <f t="shared" si="10"/>
        <v>0.52444444444444449</v>
      </c>
      <c r="Z19" s="64" t="s">
        <v>113</v>
      </c>
      <c r="AA19" s="43" t="s">
        <v>114</v>
      </c>
      <c r="AB19" s="31">
        <f t="shared" si="1"/>
        <v>0.35</v>
      </c>
      <c r="AC19" s="77">
        <v>0.26390000000000002</v>
      </c>
      <c r="AD19" s="71">
        <f>IFERROR(IF(AC19/AB19&gt;100%,100%,AC19/AB19),0)</f>
        <v>0.75400000000000011</v>
      </c>
      <c r="AE19" s="18" t="s">
        <v>115</v>
      </c>
      <c r="AF19" s="18" t="s">
        <v>83</v>
      </c>
      <c r="AG19" s="31">
        <f t="shared" si="2"/>
        <v>0.7</v>
      </c>
      <c r="AH19" s="18"/>
      <c r="AI19" s="77">
        <f>IFERROR(IF(AH19/AG19&gt;100%,100%,AH19/AG19),0)</f>
        <v>0</v>
      </c>
      <c r="AJ19" s="18"/>
      <c r="AK19" s="18"/>
      <c r="AL19" s="183">
        <f t="shared" si="7"/>
        <v>0.97</v>
      </c>
      <c r="AM19" s="183"/>
      <c r="AN19" s="18"/>
      <c r="AO19" s="77">
        <f>IFERROR(IF(AN19/AL19&gt;100%,100%,AN19/AL19),0)</f>
        <v>0</v>
      </c>
      <c r="AP19" s="18"/>
      <c r="AQ19" s="18"/>
      <c r="AR19" s="44">
        <f t="shared" si="3"/>
        <v>0.97</v>
      </c>
      <c r="AS19" s="55">
        <f>IFERROR(MAX(X19,AC19,AH19,AN19),0)</f>
        <v>0.26390000000000002</v>
      </c>
      <c r="AT19" s="45">
        <f>IFERROR(IF(AS19/AR19&gt;100%,100%,AS19/AR19),0)</f>
        <v>0.2720618556701031</v>
      </c>
      <c r="AU19" s="56" t="s">
        <v>116</v>
      </c>
      <c r="AW19" s="121"/>
      <c r="BF19" s="18"/>
      <c r="BG19" s="18"/>
      <c r="BH19" s="18"/>
    </row>
    <row r="20" spans="1:60" s="27" customFormat="1" ht="150" hidden="1" customHeight="1">
      <c r="A20" s="19">
        <v>3</v>
      </c>
      <c r="B20" s="18" t="s">
        <v>85</v>
      </c>
      <c r="C20" s="18" t="s">
        <v>86</v>
      </c>
      <c r="D20" s="102" t="s">
        <v>107</v>
      </c>
      <c r="E20" s="22" t="s">
        <v>117</v>
      </c>
      <c r="F20" s="18" t="s">
        <v>118</v>
      </c>
      <c r="G20" s="18" t="s">
        <v>70</v>
      </c>
      <c r="H20" s="18" t="s">
        <v>119</v>
      </c>
      <c r="I20" s="18" t="s">
        <v>120</v>
      </c>
      <c r="J20" s="30" t="s">
        <v>121</v>
      </c>
      <c r="K20" s="18" t="s">
        <v>74</v>
      </c>
      <c r="L20" s="18" t="s">
        <v>75</v>
      </c>
      <c r="M20" s="31">
        <v>0.05</v>
      </c>
      <c r="N20" s="31">
        <v>0.15</v>
      </c>
      <c r="O20" s="31">
        <v>0.33</v>
      </c>
      <c r="P20" s="31">
        <v>0.51</v>
      </c>
      <c r="Q20" s="31">
        <f t="shared" si="0"/>
        <v>0.51</v>
      </c>
      <c r="R20" s="18" t="s">
        <v>76</v>
      </c>
      <c r="S20" s="18" t="s">
        <v>93</v>
      </c>
      <c r="T20" s="18" t="s">
        <v>94</v>
      </c>
      <c r="U20" s="40" t="s">
        <v>95</v>
      </c>
      <c r="V20" s="18" t="s">
        <v>80</v>
      </c>
      <c r="W20" s="44">
        <f t="shared" si="4"/>
        <v>0.05</v>
      </c>
      <c r="X20" s="65">
        <v>1.6899999999999998E-2</v>
      </c>
      <c r="Y20" s="73">
        <f t="shared" si="10"/>
        <v>0.33799999999999997</v>
      </c>
      <c r="Z20" s="64" t="s">
        <v>122</v>
      </c>
      <c r="AA20" s="43" t="s">
        <v>114</v>
      </c>
      <c r="AB20" s="31">
        <f t="shared" si="1"/>
        <v>0.15</v>
      </c>
      <c r="AC20" s="77">
        <v>0.13719999999999999</v>
      </c>
      <c r="AD20" s="71">
        <f t="shared" si="5"/>
        <v>0.91466666666666663</v>
      </c>
      <c r="AE20" s="18" t="s">
        <v>123</v>
      </c>
      <c r="AF20" s="18" t="s">
        <v>83</v>
      </c>
      <c r="AG20" s="31">
        <f t="shared" si="2"/>
        <v>0.33</v>
      </c>
      <c r="AH20" s="18"/>
      <c r="AI20" s="77">
        <f t="shared" si="6"/>
        <v>0</v>
      </c>
      <c r="AJ20" s="18"/>
      <c r="AK20" s="18"/>
      <c r="AL20" s="183">
        <f t="shared" si="7"/>
        <v>0.51</v>
      </c>
      <c r="AM20" s="183"/>
      <c r="AN20" s="18"/>
      <c r="AO20" s="77">
        <f t="shared" si="8"/>
        <v>0</v>
      </c>
      <c r="AP20" s="18"/>
      <c r="AQ20" s="18"/>
      <c r="AR20" s="44">
        <f t="shared" si="3"/>
        <v>0.51</v>
      </c>
      <c r="AS20" s="55">
        <f>IFERROR(MAX(X20,AC20,AH20,AN20),0)</f>
        <v>0.13719999999999999</v>
      </c>
      <c r="AT20" s="45">
        <f t="shared" si="9"/>
        <v>0.26901960784313722</v>
      </c>
      <c r="AU20" s="56" t="s">
        <v>124</v>
      </c>
      <c r="AW20" s="121"/>
      <c r="BF20" s="18"/>
      <c r="BG20" s="18"/>
      <c r="BH20" s="18"/>
    </row>
    <row r="21" spans="1:60" s="27" customFormat="1" ht="270" hidden="1" customHeight="1">
      <c r="A21" s="19">
        <v>3</v>
      </c>
      <c r="B21" s="18" t="s">
        <v>85</v>
      </c>
      <c r="C21" s="18" t="s">
        <v>86</v>
      </c>
      <c r="D21" s="102" t="s">
        <v>125</v>
      </c>
      <c r="E21" s="22" t="s">
        <v>126</v>
      </c>
      <c r="F21" s="18" t="s">
        <v>127</v>
      </c>
      <c r="G21" s="18" t="s">
        <v>70</v>
      </c>
      <c r="H21" s="18" t="s">
        <v>128</v>
      </c>
      <c r="I21" s="18" t="s">
        <v>129</v>
      </c>
      <c r="J21" s="18" t="s">
        <v>130</v>
      </c>
      <c r="K21" s="18" t="s">
        <v>131</v>
      </c>
      <c r="L21" s="18" t="s">
        <v>75</v>
      </c>
      <c r="M21" s="31">
        <v>0.97</v>
      </c>
      <c r="N21" s="31">
        <v>0.97</v>
      </c>
      <c r="O21" s="31">
        <v>0.97</v>
      </c>
      <c r="P21" s="31">
        <v>0.97</v>
      </c>
      <c r="Q21" s="31">
        <f>P21</f>
        <v>0.97</v>
      </c>
      <c r="R21" s="18" t="s">
        <v>76</v>
      </c>
      <c r="S21" s="18" t="s">
        <v>93</v>
      </c>
      <c r="T21" s="18" t="s">
        <v>132</v>
      </c>
      <c r="U21" s="40" t="s">
        <v>95</v>
      </c>
      <c r="V21" s="18" t="s">
        <v>80</v>
      </c>
      <c r="W21" s="44">
        <f t="shared" si="4"/>
        <v>0.97</v>
      </c>
      <c r="X21" s="65">
        <v>1</v>
      </c>
      <c r="Y21" s="73">
        <f t="shared" si="10"/>
        <v>1</v>
      </c>
      <c r="Z21" s="64" t="s">
        <v>133</v>
      </c>
      <c r="AA21" s="43" t="s">
        <v>134</v>
      </c>
      <c r="AB21" s="31">
        <f t="shared" si="1"/>
        <v>0.97</v>
      </c>
      <c r="AC21" s="30">
        <v>1</v>
      </c>
      <c r="AD21" s="71">
        <f>IFERROR(IF(AC21/AB21&gt;100%,100%,AC21/AB21),0)</f>
        <v>1</v>
      </c>
      <c r="AE21" s="18" t="s">
        <v>135</v>
      </c>
      <c r="AF21" s="18" t="s">
        <v>83</v>
      </c>
      <c r="AG21" s="31">
        <f t="shared" si="2"/>
        <v>0.97</v>
      </c>
      <c r="AH21" s="18"/>
      <c r="AI21" s="77">
        <f>IFERROR(IF(AH21/AG21&gt;100%,100%,AH21/AG21),0)</f>
        <v>0</v>
      </c>
      <c r="AJ21" s="18"/>
      <c r="AK21" s="18"/>
      <c r="AL21" s="183">
        <f t="shared" si="7"/>
        <v>0.97</v>
      </c>
      <c r="AM21" s="183"/>
      <c r="AN21" s="18"/>
      <c r="AO21" s="77">
        <f>IFERROR(IF(AN21/AL21&gt;100%,100%,AN21/AL21),0)</f>
        <v>0</v>
      </c>
      <c r="AP21" s="18"/>
      <c r="AQ21" s="18"/>
      <c r="AR21" s="44">
        <f t="shared" si="3"/>
        <v>0.97</v>
      </c>
      <c r="AS21" s="84">
        <f>IFERROR(AVERAGE(X21,AC21,AH21,AN21)*0.5,0)</f>
        <v>0.5</v>
      </c>
      <c r="AT21" s="85">
        <f>IFERROR(IF(AS21/AR21&gt;100%,100%,AS21/AR21),0)</f>
        <v>0.51546391752577325</v>
      </c>
      <c r="AU21" s="86" t="s">
        <v>136</v>
      </c>
      <c r="AW21" s="121"/>
      <c r="BF21" s="18"/>
      <c r="BG21" s="18"/>
      <c r="BH21" s="18"/>
    </row>
    <row r="22" spans="1:60" s="27" customFormat="1" ht="150" hidden="1" customHeight="1">
      <c r="A22" s="19">
        <v>3</v>
      </c>
      <c r="B22" s="18" t="s">
        <v>85</v>
      </c>
      <c r="C22" s="18" t="s">
        <v>86</v>
      </c>
      <c r="D22" s="102" t="s">
        <v>137</v>
      </c>
      <c r="E22" s="22" t="s">
        <v>138</v>
      </c>
      <c r="F22" s="18" t="s">
        <v>139</v>
      </c>
      <c r="G22" s="18" t="s">
        <v>140</v>
      </c>
      <c r="H22" s="18" t="s">
        <v>141</v>
      </c>
      <c r="I22" s="18" t="s">
        <v>142</v>
      </c>
      <c r="J22" s="18" t="s">
        <v>143</v>
      </c>
      <c r="K22" s="18" t="s">
        <v>74</v>
      </c>
      <c r="L22" s="18" t="s">
        <v>75</v>
      </c>
      <c r="M22" s="31">
        <v>0.4</v>
      </c>
      <c r="N22" s="31">
        <v>0.7</v>
      </c>
      <c r="O22" s="31">
        <v>0.9</v>
      </c>
      <c r="P22" s="31">
        <v>1</v>
      </c>
      <c r="Q22" s="31">
        <f t="shared" si="0"/>
        <v>1</v>
      </c>
      <c r="R22" s="18" t="s">
        <v>76</v>
      </c>
      <c r="S22" s="18" t="s">
        <v>93</v>
      </c>
      <c r="T22" s="18" t="s">
        <v>132</v>
      </c>
      <c r="U22" s="40" t="s">
        <v>95</v>
      </c>
      <c r="V22" s="18" t="s">
        <v>80</v>
      </c>
      <c r="W22" s="44">
        <f t="shared" si="4"/>
        <v>0.4</v>
      </c>
      <c r="X22" s="65">
        <v>0.83699999999999997</v>
      </c>
      <c r="Y22" s="73">
        <f t="shared" si="10"/>
        <v>1</v>
      </c>
      <c r="Z22" s="68" t="s">
        <v>144</v>
      </c>
      <c r="AA22" s="69" t="s">
        <v>145</v>
      </c>
      <c r="AB22" s="31">
        <f t="shared" si="1"/>
        <v>0.7</v>
      </c>
      <c r="AC22" s="30">
        <v>0.22</v>
      </c>
      <c r="AD22" s="71">
        <f>IFERROR(IF(AC22/AB22&gt;100%,100%,AC22/AB22),0)</f>
        <v>0.31428571428571433</v>
      </c>
      <c r="AE22" s="18" t="s">
        <v>146</v>
      </c>
      <c r="AF22" s="18" t="s">
        <v>83</v>
      </c>
      <c r="AG22" s="31">
        <f t="shared" si="2"/>
        <v>0.9</v>
      </c>
      <c r="AH22" s="18"/>
      <c r="AI22" s="77">
        <f>IFERROR(IF(AH22/AG22&gt;100%,100%,AH22/AG22),0)</f>
        <v>0</v>
      </c>
      <c r="AJ22" s="18"/>
      <c r="AK22" s="18"/>
      <c r="AL22" s="183">
        <f t="shared" si="7"/>
        <v>1</v>
      </c>
      <c r="AM22" s="183"/>
      <c r="AN22" s="18"/>
      <c r="AO22" s="77">
        <f>IFERROR(IF(AN22/AL22&gt;100%,100%,AN22/AL22),0)</f>
        <v>0</v>
      </c>
      <c r="AP22" s="18"/>
      <c r="AQ22" s="18"/>
      <c r="AR22" s="44">
        <f t="shared" si="3"/>
        <v>1</v>
      </c>
      <c r="AS22" s="55">
        <f>IFERROR(MAX(X22,AC22,AH22,AN22),0)</f>
        <v>0.83699999999999997</v>
      </c>
      <c r="AT22" s="45">
        <f t="shared" si="9"/>
        <v>0.83699999999999997</v>
      </c>
      <c r="AU22" s="56" t="s">
        <v>147</v>
      </c>
      <c r="AW22" s="121"/>
      <c r="BF22" s="18"/>
      <c r="BG22" s="18"/>
      <c r="BH22" s="18"/>
    </row>
    <row r="23" spans="1:60" s="27" customFormat="1" ht="135" hidden="1" customHeight="1">
      <c r="A23" s="19">
        <v>4</v>
      </c>
      <c r="B23" s="18" t="s">
        <v>65</v>
      </c>
      <c r="C23" s="18" t="s">
        <v>148</v>
      </c>
      <c r="D23" s="102"/>
      <c r="E23" s="22" t="s">
        <v>149</v>
      </c>
      <c r="F23" s="18" t="s">
        <v>150</v>
      </c>
      <c r="G23" s="18" t="s">
        <v>70</v>
      </c>
      <c r="H23" s="18" t="s">
        <v>151</v>
      </c>
      <c r="I23" s="18" t="s">
        <v>152</v>
      </c>
      <c r="J23" s="18" t="s">
        <v>153</v>
      </c>
      <c r="K23" s="18" t="s">
        <v>154</v>
      </c>
      <c r="L23" s="18" t="s">
        <v>151</v>
      </c>
      <c r="M23" s="26">
        <v>8664</v>
      </c>
      <c r="N23" s="26">
        <v>8665</v>
      </c>
      <c r="O23" s="26">
        <v>8665</v>
      </c>
      <c r="P23" s="26">
        <v>8665</v>
      </c>
      <c r="Q23" s="26">
        <f>SUM(M23:P23)</f>
        <v>34659</v>
      </c>
      <c r="R23" s="18" t="s">
        <v>76</v>
      </c>
      <c r="S23" s="18" t="s">
        <v>155</v>
      </c>
      <c r="T23" s="18" t="s">
        <v>156</v>
      </c>
      <c r="U23" s="40" t="s">
        <v>157</v>
      </c>
      <c r="V23" s="18" t="s">
        <v>158</v>
      </c>
      <c r="W23" s="46">
        <f t="shared" si="4"/>
        <v>8664</v>
      </c>
      <c r="X23" s="47">
        <v>12567</v>
      </c>
      <c r="Y23" s="73">
        <f t="shared" si="10"/>
        <v>1</v>
      </c>
      <c r="Z23" s="64" t="s">
        <v>159</v>
      </c>
      <c r="AA23" s="43" t="s">
        <v>160</v>
      </c>
      <c r="AB23" s="26">
        <f t="shared" si="1"/>
        <v>8665</v>
      </c>
      <c r="AC23" s="18">
        <v>11529</v>
      </c>
      <c r="AD23" s="71">
        <f>IFERROR(IF(AC23/AB23&gt;100%,100%,AC23/AB23),0)</f>
        <v>1</v>
      </c>
      <c r="AE23" s="18" t="s">
        <v>161</v>
      </c>
      <c r="AF23" s="18" t="s">
        <v>162</v>
      </c>
      <c r="AG23" s="26">
        <f t="shared" si="2"/>
        <v>8665</v>
      </c>
      <c r="AH23" s="18"/>
      <c r="AI23" s="77">
        <f t="shared" ref="AI23" si="11">IFERROR(IF(AH23/AG23&gt;100%,100%,AH23/AG23),0)</f>
        <v>0</v>
      </c>
      <c r="AJ23" s="18"/>
      <c r="AK23" s="18"/>
      <c r="AL23" s="43">
        <f t="shared" si="7"/>
        <v>8665</v>
      </c>
      <c r="AM23" s="43"/>
      <c r="AN23" s="18"/>
      <c r="AO23" s="77">
        <f t="shared" ref="AO23" si="12">IFERROR(IF(AN23/AL23&gt;100%,100%,AN23/AL23),0)</f>
        <v>0</v>
      </c>
      <c r="AP23" s="18"/>
      <c r="AQ23" s="18"/>
      <c r="AR23" s="46">
        <f t="shared" si="3"/>
        <v>34659</v>
      </c>
      <c r="AS23" s="83">
        <f t="shared" ref="AS23:AS30" si="13">IFERROR(X23+AC23+AH23+AN23,0)</f>
        <v>24096</v>
      </c>
      <c r="AT23" s="45">
        <f>IFERROR(IF(AS23/AR23&gt;100%,100%,AS23/AR23),0)</f>
        <v>0.69523067601488786</v>
      </c>
      <c r="AU23" s="56" t="s">
        <v>163</v>
      </c>
      <c r="AW23" s="121"/>
      <c r="BF23" s="18"/>
      <c r="BG23" s="18"/>
      <c r="BH23" s="18"/>
    </row>
    <row r="24" spans="1:60" s="27" customFormat="1" ht="135" hidden="1" customHeight="1">
      <c r="A24" s="19">
        <v>4</v>
      </c>
      <c r="B24" s="18" t="s">
        <v>65</v>
      </c>
      <c r="C24" s="18" t="s">
        <v>148</v>
      </c>
      <c r="D24" s="102"/>
      <c r="E24" s="22" t="s">
        <v>164</v>
      </c>
      <c r="F24" s="18" t="s">
        <v>165</v>
      </c>
      <c r="G24" s="18" t="s">
        <v>70</v>
      </c>
      <c r="H24" s="18" t="s">
        <v>166</v>
      </c>
      <c r="I24" s="18" t="s">
        <v>167</v>
      </c>
      <c r="J24" s="18" t="s">
        <v>153</v>
      </c>
      <c r="K24" s="18" t="s">
        <v>154</v>
      </c>
      <c r="L24" s="18" t="s">
        <v>166</v>
      </c>
      <c r="M24" s="26">
        <v>1275</v>
      </c>
      <c r="N24" s="26">
        <v>1275</v>
      </c>
      <c r="O24" s="26">
        <v>1275</v>
      </c>
      <c r="P24" s="26">
        <v>1275</v>
      </c>
      <c r="Q24" s="26">
        <f t="shared" ref="Q24:Q30" si="14">SUM(M24:P24)</f>
        <v>5100</v>
      </c>
      <c r="R24" s="18" t="s">
        <v>76</v>
      </c>
      <c r="S24" s="32" t="s">
        <v>168</v>
      </c>
      <c r="T24" s="32" t="s">
        <v>156</v>
      </c>
      <c r="U24" s="40" t="s">
        <v>157</v>
      </c>
      <c r="V24" s="18" t="s">
        <v>158</v>
      </c>
      <c r="W24" s="46">
        <f t="shared" si="4"/>
        <v>1275</v>
      </c>
      <c r="X24" s="47">
        <v>2541</v>
      </c>
      <c r="Y24" s="73">
        <f t="shared" si="10"/>
        <v>1</v>
      </c>
      <c r="Z24" s="64" t="s">
        <v>169</v>
      </c>
      <c r="AA24" s="43" t="s">
        <v>160</v>
      </c>
      <c r="AB24" s="26">
        <f t="shared" si="1"/>
        <v>1275</v>
      </c>
      <c r="AC24" s="18">
        <v>2214</v>
      </c>
      <c r="AD24" s="71">
        <f>IFERROR(IF(AC24/AB24&gt;100%,100%,AC24/AB24),0)</f>
        <v>1</v>
      </c>
      <c r="AE24" s="18" t="s">
        <v>170</v>
      </c>
      <c r="AF24" s="18" t="s">
        <v>162</v>
      </c>
      <c r="AG24" s="26">
        <f t="shared" si="2"/>
        <v>1275</v>
      </c>
      <c r="AH24" s="18"/>
      <c r="AI24" s="77">
        <f>IFERROR(IF(AH24/AG24&gt;100%,100%,AH24/AG24),0)</f>
        <v>0</v>
      </c>
      <c r="AJ24" s="18"/>
      <c r="AK24" s="18"/>
      <c r="AL24" s="43">
        <f t="shared" si="7"/>
        <v>1275</v>
      </c>
      <c r="AM24" s="43"/>
      <c r="AN24" s="18"/>
      <c r="AO24" s="77">
        <f>IFERROR(IF(AN24/AL24&gt;100%,100%,AN24/AL24),0)</f>
        <v>0</v>
      </c>
      <c r="AP24" s="18"/>
      <c r="AQ24" s="18"/>
      <c r="AR24" s="46">
        <f t="shared" si="3"/>
        <v>5100</v>
      </c>
      <c r="AS24" s="83">
        <f t="shared" si="13"/>
        <v>4755</v>
      </c>
      <c r="AT24" s="45">
        <f t="shared" si="9"/>
        <v>0.93235294117647061</v>
      </c>
      <c r="AU24" s="56" t="s">
        <v>171</v>
      </c>
      <c r="AW24" s="121"/>
      <c r="BF24" s="18"/>
      <c r="BG24" s="18"/>
      <c r="BH24" s="18"/>
    </row>
    <row r="25" spans="1:60" s="27" customFormat="1" ht="135" hidden="1" customHeight="1">
      <c r="A25" s="19">
        <v>4</v>
      </c>
      <c r="B25" s="18" t="s">
        <v>65</v>
      </c>
      <c r="C25" s="18" t="s">
        <v>148</v>
      </c>
      <c r="D25" s="102"/>
      <c r="E25" s="22" t="s">
        <v>172</v>
      </c>
      <c r="F25" s="18" t="s">
        <v>173</v>
      </c>
      <c r="G25" s="18" t="s">
        <v>70</v>
      </c>
      <c r="H25" s="18" t="s">
        <v>174</v>
      </c>
      <c r="I25" s="18" t="s">
        <v>175</v>
      </c>
      <c r="J25" s="18" t="s">
        <v>153</v>
      </c>
      <c r="K25" s="18" t="s">
        <v>154</v>
      </c>
      <c r="L25" s="18" t="s">
        <v>176</v>
      </c>
      <c r="M25" s="26">
        <v>9</v>
      </c>
      <c r="N25" s="26">
        <v>18</v>
      </c>
      <c r="O25" s="26">
        <v>24</v>
      </c>
      <c r="P25" s="26">
        <v>19</v>
      </c>
      <c r="Q25" s="26">
        <f t="shared" si="14"/>
        <v>70</v>
      </c>
      <c r="R25" s="18" t="s">
        <v>76</v>
      </c>
      <c r="S25" s="18" t="s">
        <v>177</v>
      </c>
      <c r="T25" s="18" t="s">
        <v>178</v>
      </c>
      <c r="U25" s="40" t="s">
        <v>157</v>
      </c>
      <c r="V25" s="18" t="s">
        <v>158</v>
      </c>
      <c r="W25" s="46">
        <f t="shared" si="4"/>
        <v>9</v>
      </c>
      <c r="X25" s="47">
        <v>1</v>
      </c>
      <c r="Y25" s="73">
        <f t="shared" si="10"/>
        <v>0.1111111111111111</v>
      </c>
      <c r="Z25" s="64" t="s">
        <v>179</v>
      </c>
      <c r="AA25" s="43" t="s">
        <v>160</v>
      </c>
      <c r="AB25" s="26">
        <f t="shared" si="1"/>
        <v>18</v>
      </c>
      <c r="AC25" s="18">
        <v>3</v>
      </c>
      <c r="AD25" s="71">
        <f t="shared" ref="AD25" si="15">IFERROR(IF(AC25/AB25&gt;100%,100%,AC25/AB25),0)</f>
        <v>0.16666666666666666</v>
      </c>
      <c r="AE25" s="18" t="s">
        <v>180</v>
      </c>
      <c r="AF25" s="18" t="s">
        <v>162</v>
      </c>
      <c r="AG25" s="26">
        <f t="shared" si="2"/>
        <v>24</v>
      </c>
      <c r="AH25" s="18"/>
      <c r="AI25" s="77">
        <f t="shared" ref="AI25" si="16">IFERROR(IF(AH25/AG25&gt;100%,100%,AH25/AG25),0)</f>
        <v>0</v>
      </c>
      <c r="AJ25" s="18"/>
      <c r="AK25" s="18"/>
      <c r="AL25" s="43">
        <f t="shared" si="7"/>
        <v>19</v>
      </c>
      <c r="AM25" s="43"/>
      <c r="AN25" s="18"/>
      <c r="AO25" s="77">
        <f t="shared" ref="AO25" si="17">IFERROR(IF(AN25/AL25&gt;100%,100%,AN25/AL25),0)</f>
        <v>0</v>
      </c>
      <c r="AP25" s="18"/>
      <c r="AQ25" s="18"/>
      <c r="AR25" s="46">
        <f t="shared" si="3"/>
        <v>70</v>
      </c>
      <c r="AS25" s="83">
        <f t="shared" si="13"/>
        <v>4</v>
      </c>
      <c r="AT25" s="45">
        <f>IFERROR(IF(AS25/AR25&gt;100%,100%,AS25/AR25),0)</f>
        <v>5.7142857142857141E-2</v>
      </c>
      <c r="AU25" s="56" t="s">
        <v>181</v>
      </c>
      <c r="AW25" s="121"/>
      <c r="BF25" s="18"/>
      <c r="BG25" s="18"/>
      <c r="BH25" s="18"/>
    </row>
    <row r="26" spans="1:60" s="27" customFormat="1" ht="135" hidden="1" customHeight="1">
      <c r="A26" s="19">
        <v>4</v>
      </c>
      <c r="B26" s="18" t="s">
        <v>65</v>
      </c>
      <c r="C26" s="18" t="s">
        <v>148</v>
      </c>
      <c r="D26" s="102"/>
      <c r="E26" s="22" t="s">
        <v>182</v>
      </c>
      <c r="F26" s="18" t="s">
        <v>183</v>
      </c>
      <c r="G26" s="18" t="s">
        <v>70</v>
      </c>
      <c r="H26" s="18" t="s">
        <v>184</v>
      </c>
      <c r="I26" s="18" t="s">
        <v>185</v>
      </c>
      <c r="J26" s="18" t="s">
        <v>153</v>
      </c>
      <c r="K26" s="18" t="s">
        <v>154</v>
      </c>
      <c r="L26" s="18" t="s">
        <v>186</v>
      </c>
      <c r="M26" s="38">
        <v>3</v>
      </c>
      <c r="N26" s="38">
        <v>6</v>
      </c>
      <c r="O26" s="38">
        <v>9</v>
      </c>
      <c r="P26" s="38">
        <v>12</v>
      </c>
      <c r="Q26" s="26">
        <f t="shared" si="14"/>
        <v>30</v>
      </c>
      <c r="R26" s="18" t="s">
        <v>76</v>
      </c>
      <c r="S26" s="18" t="s">
        <v>177</v>
      </c>
      <c r="T26" s="18" t="s">
        <v>178</v>
      </c>
      <c r="U26" s="40" t="s">
        <v>157</v>
      </c>
      <c r="V26" s="18" t="s">
        <v>158</v>
      </c>
      <c r="W26" s="46">
        <f t="shared" si="4"/>
        <v>3</v>
      </c>
      <c r="X26" s="47">
        <v>1</v>
      </c>
      <c r="Y26" s="73">
        <f>IFERROR(IF(X26/W26&gt;100%,100%,X26/W26),0)</f>
        <v>0.33333333333333331</v>
      </c>
      <c r="Z26" s="64" t="s">
        <v>187</v>
      </c>
      <c r="AA26" s="43" t="s">
        <v>160</v>
      </c>
      <c r="AB26" s="26">
        <f t="shared" si="1"/>
        <v>6</v>
      </c>
      <c r="AC26" s="18">
        <v>15</v>
      </c>
      <c r="AD26" s="71">
        <f>IFERROR(IF(AC26/AB26&gt;100%,100%,AC26/AB26),0)</f>
        <v>1</v>
      </c>
      <c r="AE26" s="18" t="s">
        <v>188</v>
      </c>
      <c r="AF26" s="18" t="s">
        <v>162</v>
      </c>
      <c r="AG26" s="26">
        <f t="shared" si="2"/>
        <v>9</v>
      </c>
      <c r="AH26" s="18"/>
      <c r="AI26" s="77">
        <f>IFERROR(IF(AH26/AG26&gt;100%,100%,AH26/AG26),0)</f>
        <v>0</v>
      </c>
      <c r="AJ26" s="18"/>
      <c r="AK26" s="18"/>
      <c r="AL26" s="43">
        <f t="shared" si="7"/>
        <v>12</v>
      </c>
      <c r="AM26" s="43"/>
      <c r="AN26" s="18"/>
      <c r="AO26" s="77">
        <f>IFERROR(IF(AN26/AL26&gt;100%,100%,AN26/AL26),0)</f>
        <v>0</v>
      </c>
      <c r="AP26" s="18"/>
      <c r="AQ26" s="18"/>
      <c r="AR26" s="46">
        <f t="shared" si="3"/>
        <v>30</v>
      </c>
      <c r="AS26" s="83">
        <f t="shared" si="13"/>
        <v>16</v>
      </c>
      <c r="AT26" s="45">
        <f t="shared" si="9"/>
        <v>0.53333333333333333</v>
      </c>
      <c r="AU26" s="56" t="s">
        <v>189</v>
      </c>
      <c r="AW26" s="121"/>
      <c r="BF26" s="18"/>
      <c r="BG26" s="18"/>
      <c r="BH26" s="18"/>
    </row>
    <row r="27" spans="1:60" s="27" customFormat="1" ht="187.5" customHeight="1">
      <c r="A27" s="19">
        <v>4</v>
      </c>
      <c r="B27" s="18" t="s">
        <v>65</v>
      </c>
      <c r="C27" s="18" t="s">
        <v>148</v>
      </c>
      <c r="D27" s="102" t="s">
        <v>190</v>
      </c>
      <c r="E27" s="200" t="s">
        <v>191</v>
      </c>
      <c r="F27" s="40" t="s">
        <v>192</v>
      </c>
      <c r="G27" s="94" t="s">
        <v>70</v>
      </c>
      <c r="H27" s="94" t="s">
        <v>193</v>
      </c>
      <c r="I27" s="94" t="s">
        <v>194</v>
      </c>
      <c r="J27" s="94" t="s">
        <v>153</v>
      </c>
      <c r="K27" s="94" t="s">
        <v>154</v>
      </c>
      <c r="L27" s="94" t="s">
        <v>195</v>
      </c>
      <c r="M27" s="106">
        <v>35</v>
      </c>
      <c r="N27" s="106">
        <v>50</v>
      </c>
      <c r="O27" s="95">
        <v>50</v>
      </c>
      <c r="P27" s="106">
        <v>35</v>
      </c>
      <c r="Q27" s="26">
        <f>SUM(M27:P27)</f>
        <v>170</v>
      </c>
      <c r="R27" s="18" t="s">
        <v>76</v>
      </c>
      <c r="S27" s="18" t="s">
        <v>196</v>
      </c>
      <c r="T27" s="18" t="s">
        <v>197</v>
      </c>
      <c r="U27" s="40" t="s">
        <v>157</v>
      </c>
      <c r="V27" s="18" t="s">
        <v>158</v>
      </c>
      <c r="W27" s="46">
        <f t="shared" si="4"/>
        <v>35</v>
      </c>
      <c r="X27" s="47">
        <v>129</v>
      </c>
      <c r="Y27" s="73">
        <f>IFERROR(IF(X27/W27&gt;100%,100%,X27/W27),0)</f>
        <v>1</v>
      </c>
      <c r="Z27" s="64" t="s">
        <v>198</v>
      </c>
      <c r="AA27" s="67" t="s">
        <v>199</v>
      </c>
      <c r="AB27" s="26">
        <f t="shared" si="1"/>
        <v>50</v>
      </c>
      <c r="AC27" s="18">
        <v>252</v>
      </c>
      <c r="AD27" s="71">
        <f t="shared" ref="AD27" si="18">IFERROR(IF(AC27/AB27&gt;100%,100%,AC27/AB27),0)</f>
        <v>1</v>
      </c>
      <c r="AE27" s="18" t="s">
        <v>200</v>
      </c>
      <c r="AF27" s="18" t="s">
        <v>201</v>
      </c>
      <c r="AG27" s="26">
        <f t="shared" si="2"/>
        <v>50</v>
      </c>
      <c r="AH27" s="18">
        <v>207</v>
      </c>
      <c r="AI27" s="77">
        <f t="shared" ref="AI27" si="19">IFERROR(IF(AH27/AG27&gt;100%,100%,AH27/AG27),0)</f>
        <v>1</v>
      </c>
      <c r="AJ27" s="18" t="s">
        <v>202</v>
      </c>
      <c r="AK27" s="18" t="s">
        <v>203</v>
      </c>
      <c r="AL27" s="43">
        <f>P27</f>
        <v>35</v>
      </c>
      <c r="AM27" s="43"/>
      <c r="AN27" s="18"/>
      <c r="AO27" s="77">
        <f t="shared" ref="AO27" si="20">IFERROR(IF(AN27/AL27&gt;100%,100%,AN27/AL27),0)</f>
        <v>0</v>
      </c>
      <c r="AP27" s="18"/>
      <c r="AQ27" s="18"/>
      <c r="AR27" s="46">
        <f t="shared" si="3"/>
        <v>170</v>
      </c>
      <c r="AS27" s="83">
        <f>IFERROR(X27+AC27+AH27+AN27,0)</f>
        <v>588</v>
      </c>
      <c r="AT27" s="45">
        <f>IFERROR(IF(AS27/AR27&gt;100%,100%,AS27/AR27),0)</f>
        <v>1</v>
      </c>
      <c r="AU27" s="56" t="s">
        <v>204</v>
      </c>
      <c r="AV27" s="18">
        <f>AH27+AC27+X27</f>
        <v>588</v>
      </c>
      <c r="AW27" s="19">
        <v>170</v>
      </c>
      <c r="AX27" s="122">
        <f>AW27-AV27</f>
        <v>-418</v>
      </c>
      <c r="AY27" s="18" t="s">
        <v>205</v>
      </c>
      <c r="AZ27" s="18" t="s">
        <v>206</v>
      </c>
      <c r="BA27" s="19" t="s">
        <v>207</v>
      </c>
      <c r="BB27" s="18" t="s">
        <v>208</v>
      </c>
      <c r="BC27" s="19" t="s">
        <v>209</v>
      </c>
      <c r="BD27" s="19" t="s">
        <v>210</v>
      </c>
      <c r="BE27" s="18" t="s">
        <v>211</v>
      </c>
      <c r="BF27" s="19" t="s">
        <v>212</v>
      </c>
      <c r="BG27" s="19" t="s">
        <v>213</v>
      </c>
      <c r="BH27" s="18"/>
    </row>
    <row r="28" spans="1:60" s="27" customFormat="1" ht="188.1" customHeight="1">
      <c r="A28" s="19">
        <v>4</v>
      </c>
      <c r="B28" s="18" t="s">
        <v>65</v>
      </c>
      <c r="C28" s="18" t="s">
        <v>148</v>
      </c>
      <c r="D28" s="102" t="s">
        <v>214</v>
      </c>
      <c r="E28" s="200" t="s">
        <v>215</v>
      </c>
      <c r="F28" s="40" t="s">
        <v>216</v>
      </c>
      <c r="G28" s="94" t="s">
        <v>70</v>
      </c>
      <c r="H28" s="94" t="s">
        <v>217</v>
      </c>
      <c r="I28" s="94" t="s">
        <v>218</v>
      </c>
      <c r="J28" s="94" t="s">
        <v>153</v>
      </c>
      <c r="K28" s="94" t="s">
        <v>154</v>
      </c>
      <c r="L28" s="94" t="s">
        <v>195</v>
      </c>
      <c r="M28" s="107">
        <v>40</v>
      </c>
      <c r="N28" s="107">
        <v>60</v>
      </c>
      <c r="O28" s="96">
        <v>60</v>
      </c>
      <c r="P28" s="107">
        <v>60</v>
      </c>
      <c r="Q28" s="26">
        <f t="shared" si="14"/>
        <v>220</v>
      </c>
      <c r="R28" s="18" t="s">
        <v>76</v>
      </c>
      <c r="S28" s="18" t="s">
        <v>219</v>
      </c>
      <c r="T28" s="18" t="s">
        <v>197</v>
      </c>
      <c r="U28" s="40" t="s">
        <v>157</v>
      </c>
      <c r="V28" s="18" t="s">
        <v>158</v>
      </c>
      <c r="W28" s="46">
        <f t="shared" si="4"/>
        <v>40</v>
      </c>
      <c r="X28" s="47">
        <v>47</v>
      </c>
      <c r="Y28" s="73">
        <f>IFERROR(IF(X28/W28&gt;100%,100%,X28/W28),0)</f>
        <v>1</v>
      </c>
      <c r="Z28" s="18" t="s">
        <v>220</v>
      </c>
      <c r="AA28" s="66" t="s">
        <v>221</v>
      </c>
      <c r="AB28" s="26">
        <f t="shared" si="1"/>
        <v>60</v>
      </c>
      <c r="AC28" s="18">
        <v>92</v>
      </c>
      <c r="AD28" s="71">
        <f>IFERROR(IF(AC28/AB28&gt;100%,100%,AC28/AB28),0)</f>
        <v>1</v>
      </c>
      <c r="AE28" s="18" t="s">
        <v>222</v>
      </c>
      <c r="AF28" s="18" t="s">
        <v>201</v>
      </c>
      <c r="AG28" s="26">
        <f t="shared" si="2"/>
        <v>60</v>
      </c>
      <c r="AH28" s="18">
        <v>87</v>
      </c>
      <c r="AI28" s="77">
        <f>IFERROR(IF(AH28/AG28&gt;100%,100%,AH28/AG28),0)</f>
        <v>1</v>
      </c>
      <c r="AJ28" s="18" t="s">
        <v>223</v>
      </c>
      <c r="AK28" s="18" t="s">
        <v>224</v>
      </c>
      <c r="AL28" s="43">
        <f t="shared" si="7"/>
        <v>60</v>
      </c>
      <c r="AM28" s="43"/>
      <c r="AN28" s="18"/>
      <c r="AO28" s="77">
        <f>IFERROR(IF(AN28/AL28&gt;100%,100%,AN28/AL28),0)</f>
        <v>0</v>
      </c>
      <c r="AP28" s="18"/>
      <c r="AQ28" s="18"/>
      <c r="AR28" s="46">
        <f t="shared" si="3"/>
        <v>220</v>
      </c>
      <c r="AS28" s="83">
        <f t="shared" si="13"/>
        <v>226</v>
      </c>
      <c r="AT28" s="45">
        <f t="shared" si="9"/>
        <v>1</v>
      </c>
      <c r="AU28" s="56" t="s">
        <v>204</v>
      </c>
      <c r="AV28" s="18">
        <f>AH28+AC28+X28</f>
        <v>226</v>
      </c>
      <c r="AW28" s="19">
        <v>220</v>
      </c>
      <c r="AX28" s="122">
        <f>AW28-AV28</f>
        <v>-6</v>
      </c>
      <c r="AY28" s="18" t="s">
        <v>205</v>
      </c>
      <c r="AZ28" s="18" t="s">
        <v>206</v>
      </c>
      <c r="BA28" s="19" t="s">
        <v>225</v>
      </c>
      <c r="BB28" s="18" t="s">
        <v>208</v>
      </c>
      <c r="BC28" s="19" t="s">
        <v>209</v>
      </c>
      <c r="BD28" s="19" t="s">
        <v>225</v>
      </c>
      <c r="BE28" s="18" t="s">
        <v>211</v>
      </c>
      <c r="BF28" s="19" t="s">
        <v>212</v>
      </c>
      <c r="BG28" s="19" t="s">
        <v>226</v>
      </c>
      <c r="BH28" s="18"/>
    </row>
    <row r="29" spans="1:60" s="27" customFormat="1" ht="187.5" customHeight="1">
      <c r="A29" s="19">
        <v>4</v>
      </c>
      <c r="B29" s="18" t="s">
        <v>65</v>
      </c>
      <c r="C29" s="18" t="s">
        <v>148</v>
      </c>
      <c r="D29" s="102" t="s">
        <v>227</v>
      </c>
      <c r="E29" s="200" t="s">
        <v>228</v>
      </c>
      <c r="F29" s="40" t="s">
        <v>229</v>
      </c>
      <c r="G29" s="94" t="s">
        <v>70</v>
      </c>
      <c r="H29" s="94" t="s">
        <v>230</v>
      </c>
      <c r="I29" s="94" t="s">
        <v>231</v>
      </c>
      <c r="J29" s="94" t="s">
        <v>153</v>
      </c>
      <c r="K29" s="94" t="s">
        <v>154</v>
      </c>
      <c r="L29" s="94" t="s">
        <v>195</v>
      </c>
      <c r="M29" s="107">
        <v>3</v>
      </c>
      <c r="N29" s="107">
        <v>7</v>
      </c>
      <c r="O29" s="96">
        <v>7</v>
      </c>
      <c r="P29" s="107">
        <v>6</v>
      </c>
      <c r="Q29" s="26">
        <f>SUM(M29:P29)</f>
        <v>23</v>
      </c>
      <c r="R29" s="18" t="s">
        <v>76</v>
      </c>
      <c r="S29" s="18" t="s">
        <v>232</v>
      </c>
      <c r="T29" s="18" t="s">
        <v>197</v>
      </c>
      <c r="U29" s="40" t="s">
        <v>157</v>
      </c>
      <c r="V29" s="18" t="s">
        <v>158</v>
      </c>
      <c r="W29" s="46">
        <f t="shared" si="4"/>
        <v>3</v>
      </c>
      <c r="X29" s="47">
        <v>3</v>
      </c>
      <c r="Y29" s="73">
        <f>IFERROR(IF(X29/W29&gt;100%,100%,X29/W29),0)</f>
        <v>1</v>
      </c>
      <c r="Z29" s="66" t="s">
        <v>233</v>
      </c>
      <c r="AA29" s="66" t="s">
        <v>234</v>
      </c>
      <c r="AB29" s="26">
        <f t="shared" si="1"/>
        <v>7</v>
      </c>
      <c r="AC29" s="18">
        <v>4</v>
      </c>
      <c r="AD29" s="71">
        <f t="shared" ref="AD29" si="21">IFERROR(IF(AC29/AB29&gt;100%,100%,AC29/AB29),0)</f>
        <v>0.5714285714285714</v>
      </c>
      <c r="AE29" s="18" t="s">
        <v>235</v>
      </c>
      <c r="AF29" s="18" t="s">
        <v>201</v>
      </c>
      <c r="AG29" s="26">
        <f t="shared" si="2"/>
        <v>7</v>
      </c>
      <c r="AH29" s="18">
        <v>6</v>
      </c>
      <c r="AI29" s="77">
        <f t="shared" ref="AI29" si="22">IFERROR(IF(AH29/AG29&gt;100%,100%,AH29/AG29),0)</f>
        <v>0.8571428571428571</v>
      </c>
      <c r="AJ29" s="18" t="s">
        <v>236</v>
      </c>
      <c r="AK29" s="18" t="s">
        <v>237</v>
      </c>
      <c r="AL29" s="43">
        <f t="shared" si="7"/>
        <v>6</v>
      </c>
      <c r="AM29" s="43"/>
      <c r="AN29" s="18"/>
      <c r="AO29" s="77">
        <f t="shared" ref="AO29" si="23">IFERROR(IF(AN29/AL29&gt;100%,100%,AN29/AL29),0)</f>
        <v>0</v>
      </c>
      <c r="AP29" s="18"/>
      <c r="AQ29" s="18"/>
      <c r="AR29" s="46">
        <f t="shared" si="3"/>
        <v>23</v>
      </c>
      <c r="AS29" s="83">
        <f t="shared" si="13"/>
        <v>13</v>
      </c>
      <c r="AT29" s="45">
        <f>IFERROR(IF(AS29/AR29&gt;100%,100%,AS29/AR29),0)</f>
        <v>0.56521739130434778</v>
      </c>
      <c r="AU29" s="56" t="s">
        <v>238</v>
      </c>
      <c r="AV29" s="18">
        <f>AH29+AC29+X29</f>
        <v>13</v>
      </c>
      <c r="AW29" s="19">
        <v>23</v>
      </c>
      <c r="AX29" s="123">
        <f>AW29-AV29</f>
        <v>10</v>
      </c>
      <c r="AY29" s="18" t="s">
        <v>239</v>
      </c>
      <c r="AZ29" s="18" t="s">
        <v>240</v>
      </c>
      <c r="BA29" s="19" t="s">
        <v>241</v>
      </c>
      <c r="BB29" s="18" t="s">
        <v>208</v>
      </c>
      <c r="BC29" s="19" t="s">
        <v>209</v>
      </c>
      <c r="BD29" s="19" t="s">
        <v>241</v>
      </c>
      <c r="BE29" s="18" t="s">
        <v>242</v>
      </c>
      <c r="BF29" s="19" t="s">
        <v>212</v>
      </c>
      <c r="BG29" s="19" t="s">
        <v>243</v>
      </c>
      <c r="BH29" s="18"/>
    </row>
    <row r="30" spans="1:60" s="27" customFormat="1" ht="190.5" customHeight="1">
      <c r="A30" s="19">
        <v>4</v>
      </c>
      <c r="B30" s="18" t="s">
        <v>65</v>
      </c>
      <c r="C30" s="18" t="s">
        <v>148</v>
      </c>
      <c r="D30" s="102" t="s">
        <v>227</v>
      </c>
      <c r="E30" s="200" t="s">
        <v>244</v>
      </c>
      <c r="F30" s="40" t="s">
        <v>245</v>
      </c>
      <c r="G30" s="94" t="s">
        <v>70</v>
      </c>
      <c r="H30" s="94" t="s">
        <v>246</v>
      </c>
      <c r="I30" s="94" t="s">
        <v>247</v>
      </c>
      <c r="J30" s="94" t="s">
        <v>153</v>
      </c>
      <c r="K30" s="94" t="s">
        <v>154</v>
      </c>
      <c r="L30" s="94" t="s">
        <v>195</v>
      </c>
      <c r="M30" s="107">
        <v>15</v>
      </c>
      <c r="N30" s="107">
        <v>20</v>
      </c>
      <c r="O30" s="96">
        <v>20</v>
      </c>
      <c r="P30" s="107">
        <v>20</v>
      </c>
      <c r="Q30" s="26">
        <f t="shared" si="14"/>
        <v>75</v>
      </c>
      <c r="R30" s="18" t="s">
        <v>76</v>
      </c>
      <c r="S30" s="18" t="s">
        <v>248</v>
      </c>
      <c r="T30" s="18" t="s">
        <v>249</v>
      </c>
      <c r="U30" s="40" t="s">
        <v>157</v>
      </c>
      <c r="V30" s="18" t="s">
        <v>158</v>
      </c>
      <c r="W30" s="46">
        <f t="shared" si="4"/>
        <v>15</v>
      </c>
      <c r="X30" s="47">
        <v>7</v>
      </c>
      <c r="Y30" s="73">
        <f>IFERROR(IF(X30/W30&gt;100%,100%,X30/W30),0)</f>
        <v>0.46666666666666667</v>
      </c>
      <c r="Z30" s="66" t="s">
        <v>250</v>
      </c>
      <c r="AA30" s="66" t="s">
        <v>251</v>
      </c>
      <c r="AB30" s="26">
        <f t="shared" si="1"/>
        <v>20</v>
      </c>
      <c r="AC30" s="18">
        <v>8</v>
      </c>
      <c r="AD30" s="71">
        <f>IFERROR(IF(AC30/AB30&gt;100%,100%,AC30/AB30),0)</f>
        <v>0.4</v>
      </c>
      <c r="AE30" s="18" t="s">
        <v>252</v>
      </c>
      <c r="AF30" s="18" t="s">
        <v>201</v>
      </c>
      <c r="AG30" s="26">
        <f t="shared" si="2"/>
        <v>20</v>
      </c>
      <c r="AH30" s="18">
        <v>25</v>
      </c>
      <c r="AI30" s="77">
        <f>IFERROR(IF(AH30/AG30&gt;100%,100%,AH30/AG30),0)</f>
        <v>1</v>
      </c>
      <c r="AJ30" s="18" t="s">
        <v>253</v>
      </c>
      <c r="AK30" s="18" t="s">
        <v>254</v>
      </c>
      <c r="AL30" s="43">
        <f t="shared" si="7"/>
        <v>20</v>
      </c>
      <c r="AM30" s="43"/>
      <c r="AN30" s="18"/>
      <c r="AO30" s="77">
        <f>IFERROR(IF(AN30/AL30&gt;100%,100%,AN30/AL30),0)</f>
        <v>0</v>
      </c>
      <c r="AP30" s="18"/>
      <c r="AQ30" s="18"/>
      <c r="AR30" s="46">
        <f t="shared" si="3"/>
        <v>75</v>
      </c>
      <c r="AS30" s="83">
        <f t="shared" si="13"/>
        <v>40</v>
      </c>
      <c r="AT30" s="45">
        <f t="shared" si="9"/>
        <v>0.53333333333333333</v>
      </c>
      <c r="AU30" s="56" t="s">
        <v>255</v>
      </c>
      <c r="AV30" s="18">
        <f>AH30+AC30+X30</f>
        <v>40</v>
      </c>
      <c r="AW30" s="19">
        <v>75</v>
      </c>
      <c r="AX30" s="123">
        <f>AW30-AV30</f>
        <v>35</v>
      </c>
      <c r="AY30" s="18" t="s">
        <v>205</v>
      </c>
      <c r="AZ30" s="18" t="s">
        <v>206</v>
      </c>
      <c r="BA30" s="19" t="s">
        <v>256</v>
      </c>
      <c r="BB30" s="18" t="s">
        <v>208</v>
      </c>
      <c r="BC30" s="19" t="s">
        <v>209</v>
      </c>
      <c r="BD30" s="19" t="s">
        <v>256</v>
      </c>
      <c r="BE30" s="18" t="s">
        <v>211</v>
      </c>
      <c r="BF30" s="19" t="s">
        <v>212</v>
      </c>
      <c r="BG30" s="19" t="s">
        <v>257</v>
      </c>
      <c r="BH30" s="18"/>
    </row>
    <row r="31" spans="1:60" s="5" customFormat="1" ht="15.75">
      <c r="A31" s="10"/>
      <c r="B31" s="10"/>
      <c r="C31" s="10"/>
      <c r="D31" s="103"/>
      <c r="E31" s="10"/>
      <c r="F31" s="13" t="s">
        <v>258</v>
      </c>
      <c r="G31" s="10"/>
      <c r="H31" s="10"/>
      <c r="I31" s="10"/>
      <c r="J31" s="10"/>
      <c r="K31" s="10"/>
      <c r="L31" s="10"/>
      <c r="M31" s="14"/>
      <c r="N31" s="14"/>
      <c r="O31" s="14"/>
      <c r="P31" s="14"/>
      <c r="Q31" s="14"/>
      <c r="R31" s="10"/>
      <c r="S31" s="10"/>
      <c r="T31" s="10"/>
      <c r="U31" s="10"/>
      <c r="V31" s="10"/>
      <c r="W31" s="48"/>
      <c r="X31" s="48"/>
      <c r="Y31" s="49">
        <f>AVERAGE(Y17:Y30)*80%</f>
        <v>0.61563174603174609</v>
      </c>
      <c r="Z31" s="48"/>
      <c r="AA31" s="48"/>
      <c r="AB31" s="14"/>
      <c r="AC31" s="14"/>
      <c r="AD31" s="76">
        <f>AVERAGE(AD16:AD30)*80%</f>
        <v>0.59070685340802986</v>
      </c>
      <c r="AE31" s="14"/>
      <c r="AF31" s="14"/>
      <c r="AG31" s="14"/>
      <c r="AH31" s="14"/>
      <c r="AI31" s="76">
        <f>AVERAGE(AI16:AI30)*80%</f>
        <v>0.20571428571428574</v>
      </c>
      <c r="AJ31" s="14"/>
      <c r="AK31" s="14"/>
      <c r="AL31" s="184"/>
      <c r="AM31" s="184"/>
      <c r="AN31" s="14"/>
      <c r="AO31" s="76">
        <f>AVERAGE(AO16:AO30)*80%</f>
        <v>0</v>
      </c>
      <c r="AP31" s="10"/>
      <c r="AQ31" s="10"/>
      <c r="AR31" s="57"/>
      <c r="AS31" s="57"/>
      <c r="AT31" s="49">
        <f>AVERAGE(AT16:AT30)*80%</f>
        <v>0.43275739531802793</v>
      </c>
      <c r="AU31" s="58"/>
      <c r="AV31" s="124"/>
      <c r="AW31" s="187"/>
      <c r="AX31" s="124"/>
      <c r="AY31" s="124"/>
      <c r="AZ31" s="124"/>
      <c r="BA31" s="124"/>
      <c r="BB31" s="124"/>
      <c r="BC31" s="127"/>
      <c r="BD31" s="127"/>
      <c r="BE31" s="127"/>
      <c r="BF31" s="124"/>
      <c r="BG31" s="124"/>
      <c r="BH31" s="124"/>
    </row>
    <row r="32" spans="1:60" s="27" customFormat="1" ht="150" customHeight="1">
      <c r="A32" s="41">
        <v>3</v>
      </c>
      <c r="B32" s="42" t="s">
        <v>85</v>
      </c>
      <c r="C32" s="23" t="s">
        <v>259</v>
      </c>
      <c r="D32" s="104" t="s">
        <v>260</v>
      </c>
      <c r="E32" s="33" t="s">
        <v>261</v>
      </c>
      <c r="F32" s="24" t="s">
        <v>262</v>
      </c>
      <c r="G32" s="101" t="s">
        <v>263</v>
      </c>
      <c r="H32" s="101" t="s">
        <v>264</v>
      </c>
      <c r="I32" s="101" t="s">
        <v>265</v>
      </c>
      <c r="J32" s="101" t="s">
        <v>266</v>
      </c>
      <c r="K32" s="101" t="s">
        <v>131</v>
      </c>
      <c r="L32" s="120" t="s">
        <v>267</v>
      </c>
      <c r="M32" s="25">
        <v>0</v>
      </c>
      <c r="N32" s="25">
        <v>0.8</v>
      </c>
      <c r="O32" s="97">
        <v>0</v>
      </c>
      <c r="P32" s="25">
        <v>0.8</v>
      </c>
      <c r="Q32" s="25">
        <v>0.8</v>
      </c>
      <c r="R32" s="23" t="s">
        <v>76</v>
      </c>
      <c r="S32" s="23" t="s">
        <v>268</v>
      </c>
      <c r="T32" s="23" t="s">
        <v>269</v>
      </c>
      <c r="U32" s="23" t="s">
        <v>270</v>
      </c>
      <c r="V32" s="23" t="s">
        <v>271</v>
      </c>
      <c r="W32" s="74">
        <f t="shared" ref="W32:W38" si="24">M32</f>
        <v>0</v>
      </c>
      <c r="X32" s="74">
        <v>0</v>
      </c>
      <c r="Y32" s="75">
        <f>IFERROR(IF(30/W32&gt;100%,100%,X32/W32),0)</f>
        <v>0</v>
      </c>
      <c r="Z32" s="70" t="s">
        <v>81</v>
      </c>
      <c r="AA32" s="50" t="s">
        <v>81</v>
      </c>
      <c r="AB32" s="31">
        <f t="shared" ref="AB32:AB38" si="25">N32</f>
        <v>0.8</v>
      </c>
      <c r="AC32" s="79">
        <v>0.92</v>
      </c>
      <c r="AD32" s="71">
        <f>IFERROR(IF(AC32/AB32&gt;100%,100%,AC32/AB32),0)</f>
        <v>1</v>
      </c>
      <c r="AE32" s="23" t="s">
        <v>272</v>
      </c>
      <c r="AF32" s="23" t="s">
        <v>273</v>
      </c>
      <c r="AG32" s="26">
        <f>O32</f>
        <v>0</v>
      </c>
      <c r="AH32" s="23"/>
      <c r="AI32" s="77">
        <f>IFERROR(IF(AH32/AG32&gt;100%,100%,AH32/AG32),0)</f>
        <v>0</v>
      </c>
      <c r="AJ32" s="23"/>
      <c r="AK32" s="23"/>
      <c r="AL32" s="43">
        <f>P32</f>
        <v>0.8</v>
      </c>
      <c r="AM32" s="43"/>
      <c r="AN32" s="23"/>
      <c r="AO32" s="78">
        <f>IFERROR(IF(AN32/AL32&gt;100%,100%,AN32/AL32),0)</f>
        <v>0</v>
      </c>
      <c r="AP32" s="23"/>
      <c r="AQ32" s="23"/>
      <c r="AR32" s="51">
        <f>Q32</f>
        <v>0.8</v>
      </c>
      <c r="AS32" s="59">
        <f>IFERROR(AVERAGE(AC32,AN32)*0.5,0)</f>
        <v>0.46</v>
      </c>
      <c r="AT32" s="60">
        <f>IFERROR(IF(AS32/AR32&gt;100%,100%,AS32/AR32),0)</f>
        <v>0.57499999999999996</v>
      </c>
      <c r="AU32" s="61" t="s">
        <v>274</v>
      </c>
      <c r="AV32" s="18"/>
      <c r="AW32" s="19"/>
      <c r="AX32" s="18"/>
      <c r="AY32" s="18" t="s">
        <v>275</v>
      </c>
      <c r="AZ32" s="18" t="s">
        <v>276</v>
      </c>
      <c r="BA32" s="18" t="s">
        <v>243</v>
      </c>
      <c r="BB32" s="18" t="s">
        <v>277</v>
      </c>
      <c r="BC32" s="131">
        <v>46013</v>
      </c>
      <c r="BD32" s="126"/>
      <c r="BE32" s="126" t="s">
        <v>278</v>
      </c>
      <c r="BF32" s="132">
        <v>46029</v>
      </c>
      <c r="BG32" s="18" t="s">
        <v>243</v>
      </c>
      <c r="BH32" s="18"/>
    </row>
    <row r="33" spans="1:60" s="27" customFormat="1" ht="165" customHeight="1">
      <c r="A33" s="41">
        <v>5</v>
      </c>
      <c r="B33" s="42" t="s">
        <v>279</v>
      </c>
      <c r="C33" s="23" t="s">
        <v>280</v>
      </c>
      <c r="D33" s="104" t="s">
        <v>281</v>
      </c>
      <c r="E33" s="33" t="s">
        <v>282</v>
      </c>
      <c r="F33" s="24" t="s">
        <v>283</v>
      </c>
      <c r="G33" s="101" t="s">
        <v>263</v>
      </c>
      <c r="H33" s="101" t="s">
        <v>284</v>
      </c>
      <c r="I33" s="101" t="s">
        <v>285</v>
      </c>
      <c r="J33" s="101" t="s">
        <v>286</v>
      </c>
      <c r="K33" s="101" t="s">
        <v>287</v>
      </c>
      <c r="L33" s="101" t="s">
        <v>284</v>
      </c>
      <c r="M33" s="28">
        <v>0</v>
      </c>
      <c r="N33" s="28">
        <v>1</v>
      </c>
      <c r="O33" s="98">
        <v>1</v>
      </c>
      <c r="P33" s="28">
        <v>1</v>
      </c>
      <c r="Q33" s="28">
        <v>1</v>
      </c>
      <c r="R33" s="23" t="s">
        <v>288</v>
      </c>
      <c r="S33" s="23" t="s">
        <v>289</v>
      </c>
      <c r="T33" s="23" t="s">
        <v>290</v>
      </c>
      <c r="U33" s="23" t="s">
        <v>291</v>
      </c>
      <c r="V33" s="23" t="s">
        <v>292</v>
      </c>
      <c r="W33" s="74">
        <f t="shared" si="24"/>
        <v>0</v>
      </c>
      <c r="X33" s="74">
        <v>0</v>
      </c>
      <c r="Y33" s="75">
        <f t="shared" ref="Y33:Y38" si="26">IFERROR(IF(30/W33&gt;100%,100%,X33/W33),0)</f>
        <v>0</v>
      </c>
      <c r="Z33" s="70" t="s">
        <v>81</v>
      </c>
      <c r="AA33" s="50" t="s">
        <v>81</v>
      </c>
      <c r="AB33" s="31">
        <f t="shared" si="25"/>
        <v>1</v>
      </c>
      <c r="AC33" s="79">
        <v>1</v>
      </c>
      <c r="AD33" s="71">
        <f t="shared" ref="AD33:AD38" si="27">IFERROR(IF(AC33/AB33&gt;100%,100%,AC33/AB33),0)</f>
        <v>1</v>
      </c>
      <c r="AE33" s="23" t="s">
        <v>293</v>
      </c>
      <c r="AF33" s="23" t="s">
        <v>294</v>
      </c>
      <c r="AG33" s="26">
        <f>O33</f>
        <v>1</v>
      </c>
      <c r="AH33" s="79">
        <v>0.87</v>
      </c>
      <c r="AI33" s="77">
        <f t="shared" ref="AI33:AI38" si="28">IFERROR(IF(AH33/AG33&gt;100%,100%,AH33/AG33),0)</f>
        <v>0.87</v>
      </c>
      <c r="AJ33" s="18" t="s">
        <v>295</v>
      </c>
      <c r="AK33" s="18" t="s">
        <v>296</v>
      </c>
      <c r="AL33" s="43">
        <f>P33</f>
        <v>1</v>
      </c>
      <c r="AM33" s="43"/>
      <c r="AN33" s="23"/>
      <c r="AO33" s="78">
        <f t="shared" ref="AO33:AO38" si="29">IFERROR(IF(AN33/AL33&gt;100%,100%,AN33/AL33),0)</f>
        <v>0</v>
      </c>
      <c r="AP33" s="23"/>
      <c r="AQ33" s="23"/>
      <c r="AR33" s="51">
        <f>Q33</f>
        <v>1</v>
      </c>
      <c r="AS33" s="59">
        <f>IFERROR(AVERAGE(AC33,AH33,AN33)*0.33,0)</f>
        <v>0.30855000000000005</v>
      </c>
      <c r="AT33" s="60">
        <f t="shared" ref="AT33:AT38" si="30">IFERROR(IF(AS33/AR33&gt;100%,100%,AS33/AR33),0)</f>
        <v>0.30855000000000005</v>
      </c>
      <c r="AU33" s="61" t="s">
        <v>297</v>
      </c>
      <c r="AV33" s="18"/>
      <c r="AW33" s="19"/>
      <c r="AX33" s="18"/>
      <c r="AY33" s="18" t="s">
        <v>275</v>
      </c>
      <c r="AZ33" s="18" t="s">
        <v>276</v>
      </c>
      <c r="BA33" s="18" t="s">
        <v>243</v>
      </c>
      <c r="BB33" s="18" t="s">
        <v>277</v>
      </c>
      <c r="BC33" s="131">
        <v>46013</v>
      </c>
      <c r="BD33" s="126"/>
      <c r="BE33" s="126" t="s">
        <v>278</v>
      </c>
      <c r="BF33" s="132">
        <v>46029</v>
      </c>
      <c r="BG33" s="18" t="s">
        <v>243</v>
      </c>
      <c r="BH33" s="18"/>
    </row>
    <row r="34" spans="1:60" s="27" customFormat="1" ht="150" customHeight="1">
      <c r="A34" s="41">
        <v>3</v>
      </c>
      <c r="B34" s="42" t="s">
        <v>85</v>
      </c>
      <c r="C34" s="23" t="s">
        <v>259</v>
      </c>
      <c r="D34" s="104" t="s">
        <v>298</v>
      </c>
      <c r="E34" s="33" t="s">
        <v>299</v>
      </c>
      <c r="F34" s="24" t="s">
        <v>300</v>
      </c>
      <c r="G34" s="101" t="s">
        <v>263</v>
      </c>
      <c r="H34" s="101" t="s">
        <v>301</v>
      </c>
      <c r="I34" s="101" t="s">
        <v>302</v>
      </c>
      <c r="J34" s="101" t="s">
        <v>303</v>
      </c>
      <c r="K34" s="101" t="s">
        <v>154</v>
      </c>
      <c r="L34" s="101" t="s">
        <v>301</v>
      </c>
      <c r="M34" s="39">
        <v>0</v>
      </c>
      <c r="N34" s="39">
        <v>1</v>
      </c>
      <c r="O34" s="99">
        <v>0</v>
      </c>
      <c r="P34" s="39">
        <v>1</v>
      </c>
      <c r="Q34" s="39">
        <v>2</v>
      </c>
      <c r="R34" s="23" t="s">
        <v>76</v>
      </c>
      <c r="S34" s="23" t="s">
        <v>304</v>
      </c>
      <c r="T34" s="23" t="s">
        <v>304</v>
      </c>
      <c r="U34" s="23" t="s">
        <v>270</v>
      </c>
      <c r="V34" s="23" t="s">
        <v>270</v>
      </c>
      <c r="W34" s="74">
        <f t="shared" si="24"/>
        <v>0</v>
      </c>
      <c r="X34" s="74">
        <v>0</v>
      </c>
      <c r="Y34" s="75">
        <f>IFERROR(IF(30/W34&gt;100%,100%,X34/W34),0)</f>
        <v>0</v>
      </c>
      <c r="Z34" s="70" t="s">
        <v>81</v>
      </c>
      <c r="AA34" s="50" t="s">
        <v>81</v>
      </c>
      <c r="AB34" s="80">
        <f t="shared" si="25"/>
        <v>1</v>
      </c>
      <c r="AC34" s="23">
        <v>1</v>
      </c>
      <c r="AD34" s="71">
        <f t="shared" si="27"/>
        <v>1</v>
      </c>
      <c r="AE34" s="23" t="s">
        <v>305</v>
      </c>
      <c r="AF34" s="23" t="s">
        <v>306</v>
      </c>
      <c r="AG34" s="26">
        <f>O34</f>
        <v>0</v>
      </c>
      <c r="AH34" s="23"/>
      <c r="AI34" s="77">
        <f t="shared" si="28"/>
        <v>0</v>
      </c>
      <c r="AJ34" s="23"/>
      <c r="AK34" s="23"/>
      <c r="AL34" s="43">
        <f>P34</f>
        <v>1</v>
      </c>
      <c r="AM34" s="43"/>
      <c r="AN34" s="23"/>
      <c r="AO34" s="78">
        <f t="shared" si="29"/>
        <v>0</v>
      </c>
      <c r="AP34" s="23"/>
      <c r="AQ34" s="23"/>
      <c r="AR34" s="62">
        <f>Q34</f>
        <v>2</v>
      </c>
      <c r="AS34" s="52">
        <f>IFERROR(AC34+AN34,0)</f>
        <v>1</v>
      </c>
      <c r="AT34" s="60">
        <f t="shared" si="30"/>
        <v>0.5</v>
      </c>
      <c r="AU34" s="61" t="s">
        <v>307</v>
      </c>
      <c r="AV34" s="18"/>
      <c r="AW34" s="19"/>
      <c r="AX34" s="18"/>
      <c r="AY34" s="18" t="s">
        <v>308</v>
      </c>
      <c r="AZ34" s="18" t="s">
        <v>309</v>
      </c>
      <c r="BA34" s="18" t="s">
        <v>310</v>
      </c>
      <c r="BB34" s="18"/>
      <c r="BC34" s="126"/>
      <c r="BD34" s="126"/>
      <c r="BE34" s="126" t="s">
        <v>278</v>
      </c>
      <c r="BF34" s="132">
        <v>46029</v>
      </c>
      <c r="BG34" s="18" t="s">
        <v>243</v>
      </c>
      <c r="BH34" s="18"/>
    </row>
    <row r="35" spans="1:60" s="27" customFormat="1" ht="150" hidden="1" customHeight="1">
      <c r="A35" s="41">
        <v>3</v>
      </c>
      <c r="B35" s="42" t="s">
        <v>85</v>
      </c>
      <c r="C35" s="23" t="s">
        <v>311</v>
      </c>
      <c r="D35" s="104"/>
      <c r="E35" s="33" t="s">
        <v>312</v>
      </c>
      <c r="F35" s="24" t="s">
        <v>313</v>
      </c>
      <c r="G35" s="23" t="s">
        <v>263</v>
      </c>
      <c r="H35" s="23" t="s">
        <v>314</v>
      </c>
      <c r="I35" s="23" t="s">
        <v>315</v>
      </c>
      <c r="J35" s="23" t="s">
        <v>316</v>
      </c>
      <c r="K35" s="24" t="s">
        <v>154</v>
      </c>
      <c r="L35" s="24" t="s">
        <v>317</v>
      </c>
      <c r="M35" s="28">
        <v>1</v>
      </c>
      <c r="N35" s="28">
        <v>0</v>
      </c>
      <c r="O35" s="98">
        <v>0</v>
      </c>
      <c r="P35" s="28">
        <v>0</v>
      </c>
      <c r="Q35" s="28">
        <v>1</v>
      </c>
      <c r="R35" s="23" t="s">
        <v>76</v>
      </c>
      <c r="S35" s="23" t="s">
        <v>318</v>
      </c>
      <c r="T35" s="23" t="s">
        <v>319</v>
      </c>
      <c r="U35" s="23" t="s">
        <v>270</v>
      </c>
      <c r="V35" s="23" t="s">
        <v>320</v>
      </c>
      <c r="W35" s="74">
        <f t="shared" si="24"/>
        <v>1</v>
      </c>
      <c r="X35" s="90">
        <f>32/39</f>
        <v>0.82051282051282048</v>
      </c>
      <c r="Y35" s="91">
        <f>IFERROR(IF(X35/W35&gt;100%,100%,X35/W35),0)</f>
        <v>0.82051282051282048</v>
      </c>
      <c r="Z35" s="23" t="s">
        <v>321</v>
      </c>
      <c r="AA35" s="23" t="s">
        <v>322</v>
      </c>
      <c r="AB35" s="31">
        <f t="shared" si="25"/>
        <v>0</v>
      </c>
      <c r="AC35" s="81">
        <v>0</v>
      </c>
      <c r="AD35" s="71">
        <f>IFERROR(IF(AC35/AB35&gt;100%,100%,AC35/AB35),0)</f>
        <v>0</v>
      </c>
      <c r="AE35" s="23" t="s">
        <v>323</v>
      </c>
      <c r="AF35" s="23" t="s">
        <v>323</v>
      </c>
      <c r="AG35" s="26">
        <f>O35</f>
        <v>0</v>
      </c>
      <c r="AH35" s="23"/>
      <c r="AI35" s="77">
        <f>IFERROR(IF(AH35/AG35&gt;100%,100%,AH35/AG35),0)</f>
        <v>0</v>
      </c>
      <c r="AJ35" s="23"/>
      <c r="AK35" s="23"/>
      <c r="AL35" s="43">
        <f>P35</f>
        <v>0</v>
      </c>
      <c r="AM35" s="43"/>
      <c r="AN35" s="23"/>
      <c r="AO35" s="78">
        <f t="shared" si="29"/>
        <v>0</v>
      </c>
      <c r="AP35" s="23"/>
      <c r="AQ35" s="23"/>
      <c r="AR35" s="63">
        <v>1</v>
      </c>
      <c r="AS35" s="52">
        <f>IFERROR(X35+AC35+AH35+AN35,0)</f>
        <v>0.82051282051282048</v>
      </c>
      <c r="AT35" s="60">
        <f>IFERROR(IF(AS35/AR35&gt;100%,100%,AS35/AR35),0)</f>
        <v>0.82051282051282048</v>
      </c>
      <c r="AU35" s="61" t="s">
        <v>324</v>
      </c>
      <c r="AV35" s="18"/>
      <c r="AW35" s="19"/>
      <c r="AX35" s="18"/>
      <c r="AY35" s="18"/>
      <c r="AZ35" s="18"/>
      <c r="BA35" s="18"/>
      <c r="BB35" s="18"/>
      <c r="BC35" s="126"/>
      <c r="BD35" s="126"/>
      <c r="BE35" s="126"/>
      <c r="BF35" s="18"/>
      <c r="BG35" s="18"/>
      <c r="BH35" s="18"/>
    </row>
    <row r="36" spans="1:60" s="27" customFormat="1" ht="150" customHeight="1">
      <c r="A36" s="41">
        <v>3</v>
      </c>
      <c r="B36" s="42" t="s">
        <v>85</v>
      </c>
      <c r="C36" s="23" t="s">
        <v>311</v>
      </c>
      <c r="D36" s="104" t="s">
        <v>325</v>
      </c>
      <c r="E36" s="33" t="s">
        <v>326</v>
      </c>
      <c r="F36" s="24" t="s">
        <v>327</v>
      </c>
      <c r="G36" s="101" t="s">
        <v>263</v>
      </c>
      <c r="H36" s="101" t="s">
        <v>328</v>
      </c>
      <c r="I36" s="101" t="s">
        <v>329</v>
      </c>
      <c r="J36" s="101" t="s">
        <v>143</v>
      </c>
      <c r="K36" s="101" t="s">
        <v>131</v>
      </c>
      <c r="L36" s="101" t="s">
        <v>328</v>
      </c>
      <c r="M36" s="29">
        <v>1</v>
      </c>
      <c r="N36" s="29">
        <v>1</v>
      </c>
      <c r="O36" s="100">
        <v>1</v>
      </c>
      <c r="P36" s="29">
        <v>1</v>
      </c>
      <c r="Q36" s="29">
        <v>1</v>
      </c>
      <c r="R36" s="23" t="s">
        <v>330</v>
      </c>
      <c r="S36" s="23" t="s">
        <v>331</v>
      </c>
      <c r="T36" s="23" t="s">
        <v>332</v>
      </c>
      <c r="U36" s="23" t="s">
        <v>270</v>
      </c>
      <c r="V36" s="23" t="s">
        <v>320</v>
      </c>
      <c r="W36" s="74">
        <f t="shared" si="24"/>
        <v>1</v>
      </c>
      <c r="X36" s="90">
        <f>38/75</f>
        <v>0.50666666666666671</v>
      </c>
      <c r="Y36" s="91">
        <f>IFERROR(IF(X36/W36&gt;100%,100%,X36/W36),0)</f>
        <v>0.50666666666666671</v>
      </c>
      <c r="Z36" s="23" t="s">
        <v>333</v>
      </c>
      <c r="AA36" s="23" t="s">
        <v>322</v>
      </c>
      <c r="AB36" s="31">
        <f t="shared" si="25"/>
        <v>1</v>
      </c>
      <c r="AC36" s="79">
        <v>0.68</v>
      </c>
      <c r="AD36" s="71">
        <f t="shared" si="27"/>
        <v>0.68</v>
      </c>
      <c r="AE36" s="23" t="s">
        <v>334</v>
      </c>
      <c r="AF36" s="23" t="s">
        <v>335</v>
      </c>
      <c r="AG36" s="26">
        <f>O36</f>
        <v>1</v>
      </c>
      <c r="AH36" s="81">
        <v>0.71509999999999996</v>
      </c>
      <c r="AI36" s="77">
        <f t="shared" si="28"/>
        <v>0.71509999999999996</v>
      </c>
      <c r="AJ36" s="18" t="s">
        <v>336</v>
      </c>
      <c r="AK36" s="18" t="s">
        <v>322</v>
      </c>
      <c r="AL36" s="43">
        <f>P36</f>
        <v>1</v>
      </c>
      <c r="AM36" s="43"/>
      <c r="AN36" s="23"/>
      <c r="AO36" s="78">
        <f t="shared" si="29"/>
        <v>0</v>
      </c>
      <c r="AP36" s="23"/>
      <c r="AQ36" s="23"/>
      <c r="AR36" s="51">
        <f>Q36</f>
        <v>1</v>
      </c>
      <c r="AS36" s="88">
        <f>IFERROR(AVERAGE(X36,AC36,AH36,AN36)*0.5,0)</f>
        <v>0.31696111111111108</v>
      </c>
      <c r="AT36" s="89">
        <f>IFERROR(IF(AS36/AR36&gt;100%,100%,AS36/AR36),0)</f>
        <v>0.31696111111111108</v>
      </c>
      <c r="AU36" s="61" t="s">
        <v>337</v>
      </c>
      <c r="AV36" s="18"/>
      <c r="AW36" s="19"/>
      <c r="AX36" s="18"/>
      <c r="AY36" s="18" t="s">
        <v>275</v>
      </c>
      <c r="AZ36" s="18" t="s">
        <v>276</v>
      </c>
      <c r="BA36" s="18" t="s">
        <v>243</v>
      </c>
      <c r="BB36" s="18" t="s">
        <v>277</v>
      </c>
      <c r="BC36" s="131">
        <v>46013</v>
      </c>
      <c r="BD36" s="126"/>
      <c r="BE36" s="126" t="s">
        <v>278</v>
      </c>
      <c r="BF36" s="132">
        <v>46029</v>
      </c>
      <c r="BG36" s="18" t="s">
        <v>243</v>
      </c>
      <c r="BH36" s="18"/>
    </row>
    <row r="37" spans="1:60" s="27" customFormat="1" ht="150" hidden="1" customHeight="1">
      <c r="A37" s="41">
        <v>3</v>
      </c>
      <c r="B37" s="42" t="s">
        <v>85</v>
      </c>
      <c r="C37" s="23" t="s">
        <v>338</v>
      </c>
      <c r="D37" s="104"/>
      <c r="E37" s="33" t="s">
        <v>339</v>
      </c>
      <c r="F37" s="23" t="s">
        <v>340</v>
      </c>
      <c r="G37" s="23" t="s">
        <v>263</v>
      </c>
      <c r="H37" s="23" t="s">
        <v>341</v>
      </c>
      <c r="I37" s="23" t="s">
        <v>342</v>
      </c>
      <c r="J37" s="23" t="s">
        <v>343</v>
      </c>
      <c r="K37" s="24" t="s">
        <v>154</v>
      </c>
      <c r="L37" s="24" t="s">
        <v>341</v>
      </c>
      <c r="M37" s="29">
        <v>0</v>
      </c>
      <c r="N37" s="29">
        <v>1</v>
      </c>
      <c r="O37" s="100">
        <v>0</v>
      </c>
      <c r="P37" s="29">
        <v>0</v>
      </c>
      <c r="Q37" s="29">
        <v>1</v>
      </c>
      <c r="R37" s="23" t="s">
        <v>76</v>
      </c>
      <c r="S37" s="23" t="s">
        <v>341</v>
      </c>
      <c r="T37" s="23" t="s">
        <v>249</v>
      </c>
      <c r="U37" s="23" t="s">
        <v>270</v>
      </c>
      <c r="V37" s="23" t="s">
        <v>344</v>
      </c>
      <c r="W37" s="74">
        <f t="shared" si="24"/>
        <v>0</v>
      </c>
      <c r="X37" s="74">
        <v>0</v>
      </c>
      <c r="Y37" s="75">
        <f>IFERROR(IF(30/W37&gt;100%,100%,X37/W37),0)</f>
        <v>0</v>
      </c>
      <c r="Z37" s="70" t="s">
        <v>81</v>
      </c>
      <c r="AA37" s="50" t="s">
        <v>81</v>
      </c>
      <c r="AB37" s="31">
        <f t="shared" si="25"/>
        <v>1</v>
      </c>
      <c r="AC37" s="87">
        <v>0.2</v>
      </c>
      <c r="AD37" s="71">
        <f>IFERROR(IF(AC37/AB37&gt;100%,100%,AC37/AB37),0)</f>
        <v>0.2</v>
      </c>
      <c r="AE37" s="82" t="s">
        <v>345</v>
      </c>
      <c r="AF37" s="23" t="s">
        <v>346</v>
      </c>
      <c r="AG37" s="26">
        <f t="shared" ref="AG37:AG38" si="31">O37</f>
        <v>0</v>
      </c>
      <c r="AH37" s="23"/>
      <c r="AI37" s="77">
        <f>IFERROR(IF(AH37/AG37&gt;100%,100%,AH37/AG37),0)</f>
        <v>0</v>
      </c>
      <c r="AJ37" s="23"/>
      <c r="AK37" s="23"/>
      <c r="AL37" s="43"/>
      <c r="AM37" s="43"/>
      <c r="AN37" s="23"/>
      <c r="AO37" s="78">
        <f t="shared" si="29"/>
        <v>0</v>
      </c>
      <c r="AP37" s="23"/>
      <c r="AQ37" s="23"/>
      <c r="AR37" s="62">
        <f>Q37</f>
        <v>1</v>
      </c>
      <c r="AS37" s="52">
        <f>IFERROR(X37+AC37+AH37+AN37,0)</f>
        <v>0.2</v>
      </c>
      <c r="AT37" s="60">
        <f>IFERROR(IF(AS37/AR37&gt;100%,100%,AS37/AR37),0)</f>
        <v>0.2</v>
      </c>
      <c r="AU37" s="61" t="s">
        <v>347</v>
      </c>
      <c r="AW37" s="121"/>
    </row>
    <row r="38" spans="1:60" s="27" customFormat="1" ht="150" hidden="1" customHeight="1">
      <c r="A38" s="41">
        <v>3</v>
      </c>
      <c r="B38" s="42" t="s">
        <v>85</v>
      </c>
      <c r="C38" s="23" t="s">
        <v>338</v>
      </c>
      <c r="D38" s="104"/>
      <c r="E38" s="33" t="s">
        <v>348</v>
      </c>
      <c r="F38" s="23" t="s">
        <v>349</v>
      </c>
      <c r="G38" s="23" t="s">
        <v>263</v>
      </c>
      <c r="H38" s="23" t="s">
        <v>350</v>
      </c>
      <c r="I38" s="23" t="s">
        <v>351</v>
      </c>
      <c r="J38" s="23" t="s">
        <v>343</v>
      </c>
      <c r="K38" s="24" t="s">
        <v>154</v>
      </c>
      <c r="L38" s="24" t="s">
        <v>350</v>
      </c>
      <c r="M38" s="29">
        <v>0</v>
      </c>
      <c r="N38" s="29">
        <v>0</v>
      </c>
      <c r="O38" s="100">
        <v>0</v>
      </c>
      <c r="P38" s="29">
        <v>1</v>
      </c>
      <c r="Q38" s="29">
        <v>1</v>
      </c>
      <c r="R38" s="23" t="s">
        <v>76</v>
      </c>
      <c r="S38" s="23" t="s">
        <v>352</v>
      </c>
      <c r="T38" s="23" t="s">
        <v>353</v>
      </c>
      <c r="U38" s="23" t="s">
        <v>270</v>
      </c>
      <c r="V38" s="23" t="s">
        <v>344</v>
      </c>
      <c r="W38" s="74">
        <f t="shared" si="24"/>
        <v>0</v>
      </c>
      <c r="X38" s="74">
        <v>0</v>
      </c>
      <c r="Y38" s="75">
        <f t="shared" si="26"/>
        <v>0</v>
      </c>
      <c r="Z38" s="70" t="s">
        <v>81</v>
      </c>
      <c r="AA38" s="50" t="s">
        <v>81</v>
      </c>
      <c r="AB38" s="31">
        <f t="shared" si="25"/>
        <v>0</v>
      </c>
      <c r="AC38" s="81">
        <v>0</v>
      </c>
      <c r="AD38" s="71">
        <f t="shared" si="27"/>
        <v>0</v>
      </c>
      <c r="AE38" s="23" t="s">
        <v>323</v>
      </c>
      <c r="AF38" s="23" t="s">
        <v>323</v>
      </c>
      <c r="AG38" s="26">
        <f t="shared" si="31"/>
        <v>0</v>
      </c>
      <c r="AH38" s="23"/>
      <c r="AI38" s="77">
        <f t="shared" si="28"/>
        <v>0</v>
      </c>
      <c r="AJ38" s="23"/>
      <c r="AK38" s="23"/>
      <c r="AL38" s="43"/>
      <c r="AM38" s="43"/>
      <c r="AN38" s="23"/>
      <c r="AO38" s="78">
        <f t="shared" si="29"/>
        <v>0</v>
      </c>
      <c r="AP38" s="23"/>
      <c r="AQ38" s="23"/>
      <c r="AR38" s="62">
        <f>Q38</f>
        <v>1</v>
      </c>
      <c r="AS38" s="52">
        <f>IFERROR(X38+AC38+AH38+AN38,0)</f>
        <v>0</v>
      </c>
      <c r="AT38" s="60">
        <f t="shared" si="30"/>
        <v>0</v>
      </c>
      <c r="AU38" s="61" t="s">
        <v>354</v>
      </c>
      <c r="AW38" s="121"/>
    </row>
    <row r="39" spans="1:60" s="5" customFormat="1" ht="15.75" customHeight="1">
      <c r="A39" s="10"/>
      <c r="B39" s="10"/>
      <c r="C39" s="10"/>
      <c r="D39" s="103"/>
      <c r="E39" s="10"/>
      <c r="F39" s="11" t="s">
        <v>355</v>
      </c>
      <c r="G39" s="11"/>
      <c r="H39" s="11"/>
      <c r="I39" s="11"/>
      <c r="J39" s="11"/>
      <c r="K39" s="11"/>
      <c r="L39" s="11"/>
      <c r="M39" s="12"/>
      <c r="N39" s="12"/>
      <c r="O39" s="12"/>
      <c r="P39" s="12"/>
      <c r="Q39" s="12"/>
      <c r="R39" s="11"/>
      <c r="S39" s="10"/>
      <c r="T39" s="10"/>
      <c r="U39" s="10"/>
      <c r="V39" s="10"/>
      <c r="W39" s="12"/>
      <c r="X39" s="12"/>
      <c r="Y39" s="53">
        <f>AVERAGE(Y35,Y36)*20%</f>
        <v>0.1327179487179487</v>
      </c>
      <c r="Z39" s="10"/>
      <c r="AA39" s="10"/>
      <c r="AB39" s="12"/>
      <c r="AC39" s="12"/>
      <c r="AD39" s="53">
        <f>AVERAGE(AD32,AD33,AD34,AD36,AD37)*20%</f>
        <v>0.1552</v>
      </c>
      <c r="AE39" s="10"/>
      <c r="AF39" s="10"/>
      <c r="AG39" s="12"/>
      <c r="AH39" s="12"/>
      <c r="AI39" s="53">
        <f>AVERAGE(AI32:AI36)*20%</f>
        <v>6.3404000000000002E-2</v>
      </c>
      <c r="AJ39" s="10"/>
      <c r="AK39" s="10"/>
      <c r="AL39" s="185"/>
      <c r="AM39" s="185"/>
      <c r="AN39" s="12"/>
      <c r="AO39" s="53">
        <f>AVERAGE(AO32:AO36)*20%</f>
        <v>0</v>
      </c>
      <c r="AP39" s="10"/>
      <c r="AQ39" s="10"/>
      <c r="AR39" s="15"/>
      <c r="AS39" s="15"/>
      <c r="AT39" s="53">
        <f>AVERAGE(AT32,AT33,AT34,AT35,AT36,AT37)*20%</f>
        <v>9.0700797720797741E-2</v>
      </c>
      <c r="AU39" s="10"/>
      <c r="AW39" s="188"/>
    </row>
    <row r="40" spans="1:60" s="9" customFormat="1" ht="18.75" customHeight="1">
      <c r="A40" s="6"/>
      <c r="B40" s="6"/>
      <c r="C40" s="6"/>
      <c r="D40" s="105"/>
      <c r="E40" s="6"/>
      <c r="F40" s="7" t="s">
        <v>356</v>
      </c>
      <c r="G40" s="6"/>
      <c r="H40" s="6"/>
      <c r="I40" s="6"/>
      <c r="J40" s="6"/>
      <c r="K40" s="6"/>
      <c r="L40" s="6"/>
      <c r="M40" s="8"/>
      <c r="N40" s="8"/>
      <c r="O40" s="8"/>
      <c r="P40" s="8"/>
      <c r="Q40" s="8"/>
      <c r="R40" s="6"/>
      <c r="S40" s="6"/>
      <c r="T40" s="6"/>
      <c r="U40" s="6"/>
      <c r="V40" s="6"/>
      <c r="W40" s="8"/>
      <c r="X40" s="8"/>
      <c r="Y40" s="54">
        <f>Y31+Y39</f>
        <v>0.74834969474969482</v>
      </c>
      <c r="Z40" s="6"/>
      <c r="AA40" s="6"/>
      <c r="AB40" s="8"/>
      <c r="AC40" s="8"/>
      <c r="AD40" s="54">
        <f>AD31+AD39</f>
        <v>0.74590685340802987</v>
      </c>
      <c r="AE40" s="6"/>
      <c r="AF40" s="6"/>
      <c r="AG40" s="8"/>
      <c r="AH40" s="8"/>
      <c r="AI40" s="54">
        <f>AI31+AI39</f>
        <v>0.26911828571428575</v>
      </c>
      <c r="AJ40" s="6"/>
      <c r="AK40" s="6"/>
      <c r="AL40" s="186"/>
      <c r="AM40" s="186"/>
      <c r="AN40" s="8"/>
      <c r="AO40" s="54">
        <f>AO31+AO39</f>
        <v>0</v>
      </c>
      <c r="AP40" s="6"/>
      <c r="AQ40" s="6"/>
      <c r="AR40" s="16"/>
      <c r="AS40" s="16"/>
      <c r="AT40" s="54">
        <f>AT31+AT39</f>
        <v>0.52345819303882568</v>
      </c>
      <c r="AU40" s="6"/>
      <c r="AW40" s="189"/>
    </row>
  </sheetData>
  <mergeCells count="26">
    <mergeCell ref="AV13:AX13"/>
    <mergeCell ref="AY13:BE13"/>
    <mergeCell ref="AY14:BA14"/>
    <mergeCell ref="BB14:BD14"/>
    <mergeCell ref="BE14:BG14"/>
    <mergeCell ref="S12:V13"/>
    <mergeCell ref="G4:L4"/>
    <mergeCell ref="I5:L5"/>
    <mergeCell ref="I6:L6"/>
    <mergeCell ref="I7:L7"/>
    <mergeCell ref="I8:L8"/>
    <mergeCell ref="A12:B13"/>
    <mergeCell ref="C12:C15"/>
    <mergeCell ref="A1:L1"/>
    <mergeCell ref="M1:Q1"/>
    <mergeCell ref="E12:G13"/>
    <mergeCell ref="H12:R13"/>
    <mergeCell ref="A2:L2"/>
    <mergeCell ref="I9:L9"/>
    <mergeCell ref="I10:L10"/>
    <mergeCell ref="D12:D15"/>
    <mergeCell ref="W12:AA13"/>
    <mergeCell ref="AB12:AF13"/>
    <mergeCell ref="AG12:AK13"/>
    <mergeCell ref="AL12:AQ13"/>
    <mergeCell ref="AR12:AU13"/>
  </mergeCells>
  <phoneticPr fontId="19" type="noConversion"/>
  <dataValidations count="1">
    <dataValidation allowBlank="1" showInputMessage="1" showErrorMessage="1" error="Escriba un texto " promptTitle="Cualquier contenido" sqref="G15 G3:G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G12:G14 G1 G16:G1048576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4.45"/>
  <cols>
    <col min="1" max="1" width="34.5703125" bestFit="1" customWidth="1"/>
  </cols>
  <sheetData>
    <row r="1" spans="1:1">
      <c r="A1" t="s">
        <v>37</v>
      </c>
    </row>
    <row r="2" spans="1:1">
      <c r="A2" t="s">
        <v>70</v>
      </c>
    </row>
    <row r="3" spans="1:1">
      <c r="A3" t="s">
        <v>140</v>
      </c>
    </row>
    <row r="4" spans="1:1">
      <c r="A4" t="s">
        <v>263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E76726CF-4968-4B1F-9A98-F9D9E5ABB7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Laura Juliette Garcia Luis</cp:lastModifiedBy>
  <cp:revision/>
  <dcterms:created xsi:type="dcterms:W3CDTF">2021-01-25T18:44:53Z</dcterms:created>
  <dcterms:modified xsi:type="dcterms:W3CDTF">2025-12-23T04:46:33Z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