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7 BOSA/"/>
    </mc:Choice>
  </mc:AlternateContent>
  <xr:revisionPtr revIDLastSave="366" documentId="13_ncr:1_{0B75F184-5BBE-4741-A891-CA4A2C11350F}" xr6:coauthVersionLast="47" xr6:coauthVersionMax="47" xr10:uidLastSave="{2296FB77-700E-4C33-9D90-F0C0E4A81025}"/>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1" l="1"/>
  <c r="AR22" i="1" l="1"/>
  <c r="AQ31" i="1"/>
  <c r="AQ36" i="1"/>
  <c r="AQ22" i="1"/>
  <c r="AQ21" i="1"/>
  <c r="AQ20" i="1"/>
  <c r="AQ37" i="1" l="1"/>
  <c r="AQ34" i="1"/>
  <c r="AQ35" i="1"/>
  <c r="AQ33" i="1"/>
  <c r="AQ29" i="1"/>
  <c r="AQ30" i="1"/>
  <c r="AQ28" i="1"/>
  <c r="AB39" i="1"/>
  <c r="W39" i="1" l="1"/>
  <c r="AQ39" i="1" s="1"/>
  <c r="W38" i="1"/>
  <c r="AQ25" i="1" l="1"/>
  <c r="AQ26" i="1"/>
  <c r="AQ27" i="1"/>
  <c r="AQ24" i="1"/>
  <c r="V20" i="1"/>
  <c r="AP39" i="1"/>
  <c r="AR39" i="1" s="1"/>
  <c r="AK39" i="1"/>
  <c r="AM39" i="1" s="1"/>
  <c r="AF39" i="1"/>
  <c r="AH39" i="1" s="1"/>
  <c r="AA39" i="1"/>
  <c r="AC39" i="1" s="1"/>
  <c r="X39" i="1"/>
  <c r="AP38" i="1"/>
  <c r="AR38" i="1" s="1"/>
  <c r="X38" i="1"/>
  <c r="AP37" i="1"/>
  <c r="AR37" i="1" s="1"/>
  <c r="AK37" i="1"/>
  <c r="AM37" i="1" s="1"/>
  <c r="AA37" i="1"/>
  <c r="AC37" i="1" s="1"/>
  <c r="AP36" i="1"/>
  <c r="AR36" i="1" s="1"/>
  <c r="AK36" i="1"/>
  <c r="AF36" i="1"/>
  <c r="AH36" i="1" s="1"/>
  <c r="AA36" i="1"/>
  <c r="X36" i="1"/>
  <c r="AP35" i="1"/>
  <c r="AR35" i="1" s="1"/>
  <c r="AK35" i="1"/>
  <c r="AM35" i="1" s="1"/>
  <c r="AF35" i="1"/>
  <c r="AH35" i="1" s="1"/>
  <c r="AA35" i="1"/>
  <c r="AC35" i="1" s="1"/>
  <c r="AP34" i="1"/>
  <c r="AR34" i="1" s="1"/>
  <c r="AM34" i="1"/>
  <c r="AK34" i="1"/>
  <c r="AF34" i="1"/>
  <c r="AH34" i="1" s="1"/>
  <c r="AH40" i="1" s="1"/>
  <c r="AC34" i="1"/>
  <c r="AA34" i="1"/>
  <c r="X34" i="1"/>
  <c r="AP33" i="1"/>
  <c r="AR33" i="1" s="1"/>
  <c r="AK33" i="1"/>
  <c r="AM33" i="1" s="1"/>
  <c r="AA33" i="1"/>
  <c r="AC33" i="1" s="1"/>
  <c r="AM40" i="1" l="1"/>
  <c r="X40" i="1"/>
  <c r="AC40" i="1"/>
  <c r="AR40" i="1"/>
  <c r="P31" i="1"/>
  <c r="AP31" i="1" s="1"/>
  <c r="AR31" i="1" s="1"/>
  <c r="P30" i="1"/>
  <c r="AP30" i="1" s="1"/>
  <c r="AR30" i="1" s="1"/>
  <c r="P29" i="1"/>
  <c r="P28" i="1"/>
  <c r="AP28" i="1" s="1"/>
  <c r="AR28" i="1" s="1"/>
  <c r="P27" i="1"/>
  <c r="AP27" i="1" s="1"/>
  <c r="AR27" i="1" s="1"/>
  <c r="P26" i="1"/>
  <c r="AP26" i="1" s="1"/>
  <c r="AR26" i="1" s="1"/>
  <c r="P25" i="1"/>
  <c r="AP25" i="1" s="1"/>
  <c r="AR25" i="1" s="1"/>
  <c r="P24" i="1"/>
  <c r="AP24" i="1" s="1"/>
  <c r="AR24" i="1" s="1"/>
  <c r="AP15" i="1"/>
  <c r="AR15" i="1" s="1"/>
  <c r="AK15" i="1"/>
  <c r="AM15" i="1" s="1"/>
  <c r="AP29" i="1"/>
  <c r="AR29" i="1" s="1"/>
  <c r="AP23" i="1"/>
  <c r="AR23" i="1" s="1"/>
  <c r="AP22" i="1"/>
  <c r="AP21" i="1"/>
  <c r="AR21" i="1" s="1"/>
  <c r="AP20" i="1"/>
  <c r="AP19" i="1"/>
  <c r="AR19" i="1" s="1"/>
  <c r="AP18" i="1"/>
  <c r="AR18" i="1" s="1"/>
  <c r="AP17" i="1"/>
  <c r="AR17" i="1" s="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1" i="1"/>
  <c r="X31" i="1" s="1"/>
  <c r="V30" i="1"/>
  <c r="X30" i="1" s="1"/>
  <c r="V29" i="1"/>
  <c r="X29" i="1" s="1"/>
  <c r="V28" i="1"/>
  <c r="X28" i="1" s="1"/>
  <c r="V27" i="1"/>
  <c r="X27" i="1" s="1"/>
  <c r="V26" i="1"/>
  <c r="X26" i="1" s="1"/>
  <c r="V25" i="1"/>
  <c r="X25" i="1" s="1"/>
  <c r="V24" i="1"/>
  <c r="X24" i="1" s="1"/>
  <c r="V22" i="1"/>
  <c r="V21" i="1"/>
  <c r="X21" i="1" s="1"/>
  <c r="V19" i="1"/>
  <c r="X19" i="1" s="1"/>
  <c r="V18" i="1"/>
  <c r="X18" i="1" s="1"/>
  <c r="V17" i="1"/>
  <c r="X17" i="1" s="1"/>
  <c r="V16" i="1"/>
  <c r="X16" i="1"/>
  <c r="AC32" i="1" l="1"/>
  <c r="AC41" i="1" s="1"/>
  <c r="X32" i="1"/>
  <c r="X41" i="1" s="1"/>
  <c r="AM32" i="1"/>
  <c r="AM41" i="1" s="1"/>
  <c r="AH32" i="1"/>
  <c r="AH41" i="1" s="1"/>
  <c r="AR20" i="1" l="1"/>
  <c r="AR32" i="1" s="1"/>
  <c r="AR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2" authorId="0" shapeId="0" xr:uid="{AE96D9C1-5BD7-4424-A36D-E1D457BCD053}">
      <text>
        <r>
          <rPr>
            <b/>
            <sz val="9"/>
            <color indexed="81"/>
            <rFont val="Tahoma"/>
            <family val="2"/>
          </rPr>
          <t>Indique el nombre del proceso al cual está asociada la meta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4" authorId="0" shapeId="0" xr:uid="{119F47BD-BB9E-4059-B26B-7A00F4141FBE}">
      <text>
        <r>
          <rPr>
            <b/>
            <sz val="9"/>
            <color indexed="81"/>
            <rFont val="Tahoma"/>
            <family val="2"/>
          </rPr>
          <t>Escriba el número de la meta, en orden consecutivo</t>
        </r>
      </text>
    </comment>
    <comment ref="E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66100535-6C62-4F58-A17C-0BE85EBD4F67}">
      <text>
        <r>
          <rPr>
            <b/>
            <sz val="9"/>
            <color indexed="81"/>
            <rFont val="Tahoma"/>
            <family val="2"/>
          </rPr>
          <t xml:space="preserve">Seleccione la opción que corresponda
</t>
        </r>
      </text>
    </comment>
    <comment ref="G14" authorId="0" shapeId="0" xr:uid="{2A83FE2C-B2C1-4597-A76A-578AAE54FC34}">
      <text>
        <r>
          <rPr>
            <b/>
            <sz val="9"/>
            <color indexed="81"/>
            <rFont val="Tahoma"/>
            <family val="2"/>
          </rPr>
          <t>Indique un nombre corto que refleje lo que pretende medir. 
Ej. Porcentaje de giros acumulados</t>
        </r>
      </text>
    </comment>
    <comment ref="H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B30BBDB4-EC1D-4EA1-8538-25A32CED2539}">
      <text>
        <r>
          <rPr>
            <b/>
            <sz val="9"/>
            <color indexed="81"/>
            <rFont val="Tahoma"/>
            <family val="2"/>
          </rPr>
          <t xml:space="preserve">Indique la magnitud programada para el trimestre. </t>
        </r>
      </text>
    </comment>
    <comment ref="M14" authorId="0" shapeId="0" xr:uid="{31373292-3723-487A-8503-BD0B0A79E8B6}">
      <text>
        <r>
          <rPr>
            <b/>
            <sz val="9"/>
            <color indexed="81"/>
            <rFont val="Tahoma"/>
            <family val="2"/>
          </rPr>
          <t xml:space="preserve">Indique la magnitud programada para el trimestre. </t>
        </r>
      </text>
    </comment>
    <comment ref="N14" authorId="0" shapeId="0" xr:uid="{C846E2D7-3065-4128-8C76-51161E0D7C17}">
      <text>
        <r>
          <rPr>
            <b/>
            <sz val="9"/>
            <color indexed="81"/>
            <rFont val="Tahoma"/>
            <family val="2"/>
          </rPr>
          <t xml:space="preserve">Indique la magnitud programada para el trimestre. </t>
        </r>
      </text>
    </comment>
    <comment ref="O14" authorId="0" shapeId="0" xr:uid="{474117DA-14AA-4BAF-B752-1413A5718EC7}">
      <text>
        <r>
          <rPr>
            <b/>
            <sz val="9"/>
            <color indexed="81"/>
            <rFont val="Tahoma"/>
            <family val="2"/>
          </rPr>
          <t xml:space="preserve">Indique la magnitud programada para el trimestre. </t>
        </r>
      </text>
    </comment>
    <comment ref="P14" authorId="0" shapeId="0" xr:uid="{F1D07228-88D0-4309-9D4E-5EB885D7FDC6}">
      <text>
        <r>
          <rPr>
            <b/>
            <sz val="9"/>
            <color indexed="81"/>
            <rFont val="Tahoma"/>
            <family val="2"/>
          </rPr>
          <t>Indique la programación total de la vigencia. 
Debe ser coherente con la meta.</t>
        </r>
      </text>
    </comment>
    <comment ref="Q14" authorId="0" shapeId="0" xr:uid="{FE21DFDB-AFF8-4147-B537-10C1B10248CA}">
      <text>
        <r>
          <rPr>
            <b/>
            <sz val="9"/>
            <color indexed="81"/>
            <rFont val="Tahoma"/>
            <family val="2"/>
          </rPr>
          <t xml:space="preserve">Indique el tipo de indicador: 
- Eficancia 
- Eficiencia 
- Efectividad </t>
        </r>
      </text>
    </comment>
    <comment ref="R14" authorId="0" shapeId="0" xr:uid="{F21E4E22-60F3-48C1-9204-B22990CF58E2}">
      <text>
        <r>
          <rPr>
            <b/>
            <sz val="9"/>
            <color indexed="81"/>
            <rFont val="Tahoma"/>
            <family val="2"/>
          </rPr>
          <t>Indique la evidencia a presentar del cumplimiento de la meta. Se debe redactar de forma concreta y coherente con la meta</t>
        </r>
      </text>
    </comment>
    <comment ref="S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29D96EE3-F7F5-47F6-888D-8FBFF7195BF0}">
      <text>
        <r>
          <rPr>
            <b/>
            <sz val="9"/>
            <color indexed="81"/>
            <rFont val="Tahoma"/>
            <family val="2"/>
          </rPr>
          <t>Indique el área y grupo de trabajo (si se tiene), responsable de cumplir o ejecutar la meta</t>
        </r>
      </text>
    </comment>
    <comment ref="U14" authorId="0" shapeId="0" xr:uid="{C4B83560-E5FB-40E9-AF76-B8B77896BADC}">
      <text>
        <r>
          <rPr>
            <b/>
            <sz val="9"/>
            <color indexed="81"/>
            <rFont val="Tahoma"/>
            <family val="2"/>
          </rPr>
          <t>Indique el nombre de la dependencia responsable de reportar trimestralmente la meta a la OAP</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E32" authorId="0" shapeId="0" xr:uid="{CD94BD62-55DA-4C1E-96B6-1A5F6A4412D7}">
      <text>
        <r>
          <rPr>
            <b/>
            <sz val="9"/>
            <color indexed="81"/>
            <rFont val="Tahoma"/>
            <family val="2"/>
          </rPr>
          <t>Promedio obtenido para el periodo x 80%</t>
        </r>
      </text>
    </comment>
    <comment ref="E40" authorId="0" shapeId="0" xr:uid="{882C6C9B-65AB-4C68-8CA6-7180375D4223}">
      <text>
        <r>
          <rPr>
            <b/>
            <sz val="9"/>
            <color indexed="81"/>
            <rFont val="Tahoma"/>
            <family val="2"/>
          </rPr>
          <t>Promedio obtenido en las metas transversales para el periodo x 20%</t>
        </r>
      </text>
    </comment>
    <comment ref="E41" authorId="0" shapeId="0" xr:uid="{807B91DE-8D7C-44DC-B21C-91E452D0776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<sst xmlns="http://schemas.openxmlformats.org/spreadsheetml/2006/main" count="705" uniqueCount="351">
  <si>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</si>
  <si>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</si>
  <si>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</si>
  <si>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</si>
  <si>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</si>
  <si>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</si>
  <si>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</si>
  <si>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14670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</si>
  <si>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</si>
  <si>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</si>
  <si>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</si>
  <si>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</si>
  <si>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</si>
  <si>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</si>
  <si>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</si>
  <si>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</si>
  <si>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</si>
  <si>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</si>
  <si>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</si>
  <si>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</si>
  <si>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</si>
  <si>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</si>
  <si>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</si>
  <si>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</si>
  <si>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</si>
  <si>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</si>
  <si>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</si>
  <si>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</si>
  <si>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</si>
  <si>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</si>
  <si>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</si>
  <si>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</si>
  <si>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</si>
  <si>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</si>
  <si>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</si>
  <si>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</si>
  <si>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</si>
  <si>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</si>
  <si>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</si>
  <si>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</si>
  <si>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</si>
  <si>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</si>
  <si>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</si>
  <si>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</si>
  <si>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</si>
  <si>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</si>
  <si>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80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</si>
  <si>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</si>
  <si>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</si>
  <si>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</si>
  <si>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</si>
  <si>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</si>
  <si>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</si>
  <si>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</si>
  <si>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</si>
  <si>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</si>
  <si>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</si>
  <si>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</si>
  <si>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</si>
  <si>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</si>
  <si>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</si>
  <si>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</si>
  <si>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</si>
  <si>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</si>
  <si>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</si>
  <si>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</si>
  <si>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</si>
  <si>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</si>
  <si>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</si>
  <si>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</si>
  <si>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</si>
  <si>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</si>
  <si>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</si>
  <si>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</si>
  <si>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Matriz Excel con la informacion de la ejecucion presupuetsal de la Alcaldia, informacion extraida de la plataforma BogData.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</si>
  <si>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</si>
  <si>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</si>
  <si>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</si>
  <si>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</si>
  <si>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La aprobacion disponible para el 2024 es de $ 151.250.498.000, el valor comprometido con corte al 31 de marzo de 2024 es de $2.942.705.145. Esta informacion se extrae de la plataforma BogData. 
No se alcanza la meta proyectada teniendo en cuenta que estamos proximos a realizar el cambio de administracion y los compromisos presupuestales que se generen debn realizarse de manera acorde a los lineamientons que indique el nuevo Alcalde.</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</si>
  <si>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</si>
  <si>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</si>
  <si>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</si>
  <si>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</si>
  <si>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</si>
  <si>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</si>
  <si>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</si>
  <si>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</si>
  <si>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</si>
  <si>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</si>
  <si>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</si>
  <si>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</si>
  <si>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</si>
  <si>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Reporte matriz SIPSE con sorte al 31 de marzo de 2024.</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</si>
  <si>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</si>
  <si>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</si>
  <si>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</si>
  <si>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</si>
  <si>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</si>
  <si>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</si>
  <si>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</si>
  <si>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</si>
  <si>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</si>
  <si>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</si>
  <si>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</si>
  <si>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</si>
  <si>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</si>
  <si>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</si>
  <si>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</si>
  <si>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</si>
  <si>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</si>
  <si>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</si>
  <si>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</si>
  <si>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Pantallazo aplicativo ARCO.</t>
  </si>
  <si>
    <t>11</t>
  </si>
  <si>
    <t>Proferir 5.760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</si>
  <si>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</si>
  <si>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</si>
  <si>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</si>
  <si>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</si>
  <si>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</si>
  <si>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147</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</si>
  <si>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</si>
  <si>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</si>
  <si>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</si>
  <si>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</si>
  <si>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</si>
  <si>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archivaron 30 actuaciones administrativas activas.</t>
  </si>
  <si>
    <t>Pantallazo aplicativo DAGO</t>
  </si>
  <si>
    <t>13</t>
  </si>
  <si>
    <t>Terminar 51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</si>
  <si>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</si>
  <si>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</si>
  <si>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</si>
  <si>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 terminaron 12 actuaciones administrativas en primera instancia</t>
  </si>
  <si>
    <t>14</t>
  </si>
  <si>
    <t>Realizar 274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</si>
  <si>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</si>
  <si>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</si>
  <si>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</si>
  <si>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</si>
  <si>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</si>
  <si>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realizan 36 operativos en materia de integridad del espacio público.</t>
  </si>
  <si>
    <t>15</t>
  </si>
  <si>
    <t>Realizar 330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</si>
  <si>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</si>
  <si>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</si>
  <si>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</si>
  <si>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118 operativos  en materia de actividad económica.</t>
  </si>
  <si>
    <t>16</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</si>
  <si>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</si>
  <si>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</si>
  <si>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</si>
  <si>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</si>
  <si>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realizan 3 operativos para dar cumplimiento a los fallos de río Bogotá.</t>
  </si>
  <si>
    <t>17</t>
  </si>
  <si>
    <t>Realizar 88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</si>
  <si>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</si>
  <si>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</si>
  <si>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</si>
  <si>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</si>
  <si>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</si>
  <si>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</si>
  <si>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</si>
  <si>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</si>
  <si>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</si>
  <si>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</si>
  <si>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</si>
  <si>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</si>
  <si>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</si>
  <si>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</si>
  <si>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</si>
  <si>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</si>
  <si>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</si>
  <si>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</si>
  <si>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</si>
  <si>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</si>
  <si>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</si>
  <si>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</si>
  <si>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</si>
  <si>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</si>
  <si>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</si>
  <si>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</si>
  <si>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</si>
  <si>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</si>
  <si>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</si>
  <si>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</si>
  <si>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</si>
  <si>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</si>
  <si>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</si>
  <si>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</si>
  <si>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</si>
  <si>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</si>
  <si>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</si>
  <si>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</si>
  <si>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</si>
  <si>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</si>
  <si>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</si>
  <si>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</si>
  <si>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</si>
  <si>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</si>
  <si>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</si>
  <si>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</si>
  <si>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</si>
  <si>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</si>
  <si>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</si>
  <si>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</si>
  <si>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</si>
  <si>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</si>
  <si>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</si>
  <si>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</si>
  <si>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</si>
  <si>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</si>
  <si>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</si>
  <si>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</si>
  <si>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</si>
  <si>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</si>
  <si>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</si>
  <si>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</si>
  <si>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</si>
  <si>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</si>
  <si>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</si>
  <si>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</si>
  <si>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</si>
  <si>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</si>
  <si>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</si>
  <si>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</si>
  <si>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</si>
  <si>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No programada para el trimestre. 
No se realiza reporte dado que se depende de la información de la matriz unificada a la inversión la cual es publicada por la Secretaria de Planeacion y al corte 11 de abril no se encuentra oficialmente en la pagina.</t>
  </si>
  <si>
    <t>Se giró $12.578.351.348 del presupuesto comprometido constituido como obligaciones por pagar de la vigencia 2023, equivalente al 18,64%</t>
  </si>
  <si>
    <t>Se giró $5.538.533.818 del presupuesto comprometido constituido como obligaciones por pagar de la vigencia 2022 y anteriores, lo que equivale a un 25,88%.</t>
  </si>
  <si>
    <t>Reporte DGDL</t>
  </si>
  <si>
    <t>La aprobacion disponible para el 2024 es de $ 151.250.498.000, el valor comprometido con corte al 31 de marzo de 2024 es de $7.971.745.944. Esta informacion se extrae de la plataforma BogData. 
No se alcanza la meta proyectada teniendo en cuenta que estamos proximos a realizar el cambio de administracion y los compromisos presupuestales que se generen debn realizarse de manera acorde a los lineamientos que indique el nuevo Alcalde.</t>
  </si>
  <si>
    <t>Reporte DGDL 
Matriz Excel con la informacion de la ejecucion presupuetsal de la Alcaldia, informacion extraida de la plataforma BogData.</t>
  </si>
  <si>
    <t>9 de 36 contratos registrados en SIPSE-Local se encuentran en estado "ejecución". 
La razón por la cual no se ha colocado en estado "En ejecucion" el 75% de contratos que hacen falta, es por que estos aún no han firmado Acta de inicio, una vez se realice dicho tramite se actualizará la informacion en el aplicativo SIPSE.</t>
  </si>
  <si>
    <t>Se profieren 2.214 fallos de fondo en primera instancia sobre las actuaciones de policía que se encuentran a cargo de las inspecciones de policía</t>
  </si>
  <si>
    <t>Se realizaron 13.395 impulsos procesales (avocar, rechazar, enviar al competente y todo lo que derive del desarrollo de la actuación) sobre las actuaciones de policía que se encuentran a cargo de las inspecciones de policía</t>
  </si>
  <si>
    <t>Se realizan 31 operativos en materia de actividad ambiental.</t>
  </si>
  <si>
    <t>Documentos PDF donde se evidencias las actas de reunion mediante las cuales se registran las personas que asistieorn a los operativos y la manera en que estos se desarrollaron.</t>
  </si>
  <si>
    <t>No programada para el periodo</t>
  </si>
  <si>
    <t>Cor corte al 31 de marzo de 2024, la Alcaldia cuenta con dos (2) planes de mejoramiento vencidos en la plataforma MIMEC, el plan de mejoramiento 256 y el 426. Aun que las acciones que se postularon en etsos planes de mejoramiento ya se realizaron, las evidencias de estas no se han podido cargar ya que dentro de dicho aplicativo se encuentran como encargado de subir las evidencias, el antiguo promotor, no obstante, hemos venido realizando la gestion pertinente para reasignar estos planes al promotor de la mejor actual y asi poder subir las evidencias correspondientes a cada uno de los planes de mejora mencionados.</t>
  </si>
  <si>
    <t>Reporte MIMEC</t>
  </si>
  <si>
    <t>El pasado 13 de marzo de 2024, desde la Oficina Asesora de Planeacion del Nivel Central se realizó capacitacion a los promotores de mejora con el fin de fortalecer las competencias y conocimientos del equipo de promotores sobre el Sistema de Gestión. Esta capacitacion se realizó en las instlaciones de la Alcaldia Local de Barrios Unidos a la cual asistió  el promotor de la mejora de la Alcaldia Local de Bosa.</t>
  </si>
  <si>
    <t>Memorando SGI 20244600114073</t>
  </si>
  <si>
    <t>Lal alcaldía local logró la atención del 96,55% de requerimientos ciudadanos asignados a 31 de diciembre de 2023, registrados y tipificados como Derechos de Petición en el aplicativo Bogotá te Escucha y gestor documental ORFEO.</t>
  </si>
  <si>
    <t>La alcaldía local cumplió oportunamente con la atención de 201 requerimientos registrados y tipificados como Derechos de Petición en el aplicativo Bogotá te Escucha y gestor documental ORFEO durante la vigencia 2024.</t>
  </si>
  <si>
    <t>Listado de asistencia a la capacitacion.
Presentacion de la capacitacion.</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</si>
  <si>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</si>
  <si>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BOSA</t>
    </r>
  </si>
  <si>
    <t xml:space="preserve">Meta no reportada por la Dirección para la Gestión del Desarrollo Local. </t>
  </si>
  <si>
    <t>Para el primer trimestre de la vigencia 2024, el Plan de Gestión de la Alcaldía Local alcanzó un nivel de desempeño del 83,42% y del 22,51% acumulado para la vigencia. Se corrige el responsable de reporte.</t>
  </si>
  <si>
    <t>30 de julio de 2024</t>
  </si>
  <si>
    <t xml:space="preserve">Meta no programada </t>
  </si>
  <si>
    <t xml:space="preserve">la DGDL no reporto informe sobre la ejecucion de la meta </t>
  </si>
  <si>
    <t xml:space="preserve">
De los $ 43.259.796.934, a la fecha se han girado $ 22.629.336.056.
</t>
  </si>
  <si>
    <t>De los $ 14.116.503, a la fecha se han girado $ 8.905.741.140.</t>
  </si>
  <si>
    <t>De los $ 152.920.498.000 de apropiación disponible, se han comprometido $ 14.136.685.068.</t>
  </si>
  <si>
    <t>De los $ 152.920.498.000 de apropiación disponible, se han girado $ 8.237.504.567.</t>
  </si>
  <si>
    <t>Reporte seguimento a metas de la DGDL</t>
  </si>
  <si>
    <t>Meta no reportada por la DGDL</t>
  </si>
  <si>
    <t>Se archivaron 24 actuaciones administrativas activas.</t>
  </si>
  <si>
    <t>Se terminaron 22 actuaciones administrativas en primera instancia.</t>
  </si>
  <si>
    <t>Se realizaron 10.534 impulsos procesales (avocar, rechazar, enviar al competente y todo lo que derive del desarrollo de la actuación) sobre las actuaciones de policía que se encuentran a cargo de las inspecciones de policía.</t>
  </si>
  <si>
    <t>Se profieren 1.966 fallos de fondo en primera instancia sobre las actuaciones de policía que se encuentran a cargo de las inspecciones de policía.</t>
  </si>
  <si>
    <t>Reporte seguimento a metas de la DGP</t>
  </si>
  <si>
    <t>Se realizan 89 operativos en materia de integridad del espacio público.</t>
  </si>
  <si>
    <t>Actas de reunion de los operativos realziados.</t>
  </si>
  <si>
    <t>Se realizan 92 operativos en materia de actividad económica.</t>
  </si>
  <si>
    <t>Se realizan 7 operativos para dar cumplimiento a los fallos de río Bogotá.</t>
  </si>
  <si>
    <t>Se realizan 27 operativos en materia de actividad ambiental.</t>
  </si>
  <si>
    <t>La calificación se otorga teniendo en cuenta los siguientes parámetros:  
*Inspección ambiental ( ponderación 60%): obtuvo en inspección ambiental del 20 de junio de 2024, una calificación del 83%
*Indicadores agua, energía ( ponderación 20%):   reportes de energía hasta el mes de abril de 2024 y de agua hasta el mes de junio de 2024 
* Reporte consumo de papel ( ponderación 10%): reportes hasta junio de 2024   
*Reporte ciclistas ( ponderación 10%): reportes hasta junio de 2024</t>
  </si>
  <si>
    <t>Reporte meta ambiental de la OAP</t>
  </si>
  <si>
    <t xml:space="preserve">La alcaldía local cuenta con 2 acciones de mejora vencidas de las 10 acciones de mejora abiertas, lo que representa una ejecución de la meta del 80%. </t>
  </si>
  <si>
    <t>Reporte MIMEC de la OAP</t>
  </si>
  <si>
    <t xml:space="preserve">La alcaldia realizo la actividad programada </t>
  </si>
  <si>
    <t xml:space="preserve">Listado de asistencia </t>
  </si>
  <si>
    <t>La alcaldia local dio respuesta a 303 requerimentos de los 359 registrados en el aplicativo Bogotá te Escucha y gestor documental ORFEO durante la vigencia 2024.</t>
  </si>
  <si>
    <t>Radicado No. 20244600214423</t>
  </si>
  <si>
    <t>No. de requisitos de la Resolución 1519 de 2020 de MINTIC de publicación de la información en la página web cumplidos</t>
  </si>
  <si>
    <t xml:space="preserve">Reporte de meta Oficina Asesora de Comunicaciones </t>
  </si>
  <si>
    <t>Para el segundo trimestre de la vigencia 2024, el Plan de Gestión de la Alcaldía Local alcanzó un nivel de desempeño del 72,92% y del 49,91% acumulado para la vigencia.</t>
  </si>
  <si>
    <t>30 de octubre de 2024</t>
  </si>
  <si>
    <t xml:space="preserve">
De los $ 43.259.796.934 , a la fecha se han girado $ 27.316.950.449 .
</t>
  </si>
  <si>
    <t>De los $ 14.116.503.464 , a la fecha se han girado $ 9.058.724.996 .</t>
  </si>
  <si>
    <t>De los $ 153.170.498.000 de apropiación disponible, se han comprometido $ 58.237.029.424</t>
  </si>
  <si>
    <t>De los $ 153.170.498.000 de apropiación disponible, se han girado $ 30.421.712.027</t>
  </si>
  <si>
    <t>Con corte al 30 de septiembre, se tienen en ejecucion 436 contratos de los cuales 435 estan registrados en SIPSE y en SECOP II. Se tuvo un inconveniente con el contrato 314 pero ya se solicito el caso HOLA para realizar el arreglo adecuado.
NOVEDADES.
En el reporte el contrato 314- tuvo un error que quedo en caso hola pero ya se expidió acta de inicio.
El contrato 326 quedo cargado como 0326, teniendo en cuenta los fujos.
El contrato 407- 430 en expedición de acta.</t>
  </si>
  <si>
    <t>Con corte al 30 de septiembre, se tienen en ejecucion 436 contratos de los cuales 433 estan registrados en SIPSE con estado "En ejecuion".
NOVEDADES.
En el reporte el contrato 314- tuvo un error que quedo en caso hola pero ya se expidió acta de inicio.
El contrato 326 quedo cargado como 0326, teniendo en cuenta los fujos.
El contrato 407- 430 en expedición de acta.</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</si>
  <si>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</si>
  <si>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Se realizaron 10.869 impulsos procesales (avocar, rechazar, enviar al competente y todo lo que derive del desarrollo de la actuación) sobre las actuaciones de policía que se encuentran a cargo de las inspecciones de policía.</t>
  </si>
  <si>
    <t>Se profieren 1.528 fallos de fondo en primera instancia sobre las actuaciones de policía que se encuentran a cargo de las inspecciones de policía.</t>
  </si>
  <si>
    <t>Las personas que estan a cargo del desarrollo de estas metas,  indican que la conyuntura principal radica en la falta de contratacion de personal, no obstante, se aclara que para el reporte del cuarto trimestre se cumplira con las cifras planeadas.</t>
  </si>
  <si>
    <t>Se realizan 25 operativos en materia de actividad ambiental.</t>
  </si>
  <si>
    <t xml:space="preserve">Reporte DGDL tercer trimestre </t>
  </si>
  <si>
    <t>reporte DGP tercer trimestre radicado No 20242200312113</t>
  </si>
  <si>
    <t>89 Actas de reunion y 89 Actas de operativos.</t>
  </si>
  <si>
    <t>92 Actas de reunion y 92 Actas de operativos.</t>
  </si>
  <si>
    <t>7 Actas de reunion y 7 Actas de operativos.</t>
  </si>
  <si>
    <t>25 Actas de reunion y 25 Actas de operativos.</t>
  </si>
  <si>
    <t xml:space="preserve">La alcaldía local cuenta con 2 acciones de mejora vencidas de las 14 acciones de mejora abiertas, lo que representa una ejecución de la meta del 85,71%. </t>
  </si>
  <si>
    <t>Reporte MIMEC de la Oap</t>
  </si>
  <si>
    <t>Radicado No 20241400319663</t>
  </si>
  <si>
    <t xml:space="preserve">Asistencia a la capacitacion del dia 16 de septiembre realizado en el auditorio de la Alcaldia Local de San Cristobal  </t>
  </si>
  <si>
    <t xml:space="preserve">dio respuesta a 243 requerimientos de los  276 instaurados en el periodo  </t>
  </si>
  <si>
    <t xml:space="preserve">Radicado No. 20244600316223.  Reporte de peticiones ciudadanas gestionadas en el aplicativo Bogota te Escucha </t>
  </si>
  <si>
    <t>Para el tercer trimestre de la vigencia 2024, el Plan de Gestión de la Alcaldía Local alcanzó un nivel de desempeño del  84,04% y del 64,85% acumulado para la vigencia</t>
  </si>
  <si>
    <t>31 de enero de 2025</t>
  </si>
  <si>
    <t>Según lo que reporto el equipo de planeación en la MUSI-SEGPLAN, se puede evidenciar que el avance de las metas del Plan de Desarrollo Local con corte al 30 de septiembre fue de 83,7%</t>
  </si>
  <si>
    <t>De los $ 43.882.850.768, a corte del 23 de diciembre de 2024 se giraron $ 33.459.827.156.</t>
  </si>
  <si>
    <t>De los $ 13.512.620.517, a corte del 23 de diciembre de 2024 se giraron $ 13.512.620.517</t>
  </si>
  <si>
    <t>De los $ 153.170.498.000 de apropiación disponible, se han comprometido $ 150.716.568.591</t>
  </si>
  <si>
    <t>De los $ 153.170.498.000 de apropiación disponible, se han girado $ 54.852.494.763</t>
  </si>
  <si>
    <t>Con corte al 30 de diciembre en la Alcaldía Local en la plataforma SECOP II se encuentran suscritos 222 contratos y en la plataforma SIPSE local, 205 contratos registrados, no obstante, es necesario dejar la claridad que en ambas plataformas se está actualizando la información para que la misma coincida.</t>
  </si>
  <si>
    <t xml:space="preserve">En SIPSE actualmente se tiene registrados 205 contratos, de estos 28 se encuentran en estado "Terminado", 8 en estado "suscrito o legalizado" y 169 en estado "ejecución".	
</t>
  </si>
  <si>
    <t>Se valida la información de los proyectos de inversión asociados al Plan de Desarrollo Local 2021 - 2024 "Un nuevo contrato social y ambiental para Bosa" en el aplicativo SIPSE, la información se encuentra actualizada al 100%</t>
  </si>
  <si>
    <t>Al validad el aplicativo SIPSE, se puede evidenciar que ya se encuentran registrado los proyectos de inversión del nuevo Plan de Desarrollo Local 2025 - 2028 "Bosa resolviendo y recuperando la confianza, Bosa camina segura".</t>
  </si>
  <si>
    <t>Se cumple la meta establecida para el ultimo trimestre.</t>
  </si>
  <si>
    <t>Se cumple la meta establecida para el último trimestre.</t>
  </si>
  <si>
    <t>Durante el último trimestre se terminaron 9 actuaciones administrativas activas.</t>
  </si>
  <si>
    <t>Durante el último trimestre se terminó 1 actuación administrativa.</t>
  </si>
  <si>
    <t>En el último trimestre del 2024 se cumplió con la meta. Se realizaron 60 operativos en materia de integridad de espacio público.</t>
  </si>
  <si>
    <t>Se remiten 60 actas de los operativos realizados.</t>
  </si>
  <si>
    <t>En el último trimestre del 2024 se cumplió con la meta. Se realizaron 88 operativos en materia de actividad económica.</t>
  </si>
  <si>
    <t>Se remiten 88 actas de los operativos realizados.</t>
  </si>
  <si>
    <t>Se realizaron 9 operativos para dar cumplimiento al fallo del rio Bogotá durante el último trimestre del 2024.</t>
  </si>
  <si>
    <t>Se remiten 9 actas relacionadas con los operativos.</t>
  </si>
  <si>
    <t>Se realizaron 31 operativos en materia de actividad ambiental durante el último trimestre del 2024.</t>
  </si>
  <si>
    <t>Se remiten 31 actas relacionadas con los operativos de actividad ambiental..</t>
  </si>
  <si>
    <t>Reporte PGAL 2024 IV Trimestre DGDL</t>
  </si>
  <si>
    <t xml:space="preserve">Según  radicado 20252200007533 de la DGPoliciva </t>
  </si>
  <si>
    <t>95,75% de cumplimiento de la meta programada para la vigencia</t>
  </si>
  <si>
    <t>84,46% de cumplimiento de la meta programada para la vigencia</t>
  </si>
  <si>
    <t>70,48% de cumplimiento de la meta programada para la vigencia</t>
  </si>
  <si>
    <t>100% de cumplimiento de la meta programada para la vigencia</t>
  </si>
  <si>
    <t>68,85% de cumplimiento de la meta programada para la vigencia</t>
  </si>
  <si>
    <t>64,55% de cumplimiento de la meta programada para la vigencia</t>
  </si>
  <si>
    <t>51,69% de cumplimiento de la meta programada para la vigencia</t>
  </si>
  <si>
    <t>74,07% de cumplimiento de la meta programada para la vigencia</t>
  </si>
  <si>
    <t>46,94% de cumplimiento de la meta programada para la vigencia</t>
  </si>
  <si>
    <t>78,43% de cumplimiento de la meta programada para la vigencia</t>
  </si>
  <si>
    <t>La calificación se otorga teniendo en cuenta los siguientes parámetros:  
*Inspección ambiental ( ponderación 60%): obtuvo en inspección ambiental del 09 de diciembre de 2024 una calificación del 97%
*Indicadores agua, energía ( ponderación 20%): reportes de energía hasta el mes de noviembre de 2024 y de agua hasta el mes de octubre de 2024
* Reporte consumo de papel ( ponderación 10%):  reporte hasta el mes de noviembre de 2024
*Reporte ciclistas ( ponderación 10%):  reporte hasta el mes de noviembre de 2024</t>
  </si>
  <si>
    <t>Reporte´meta ambiental de la OAP</t>
  </si>
  <si>
    <t>100% de cumplimineto de la meta por parte de la Alcaldia Local conforme con lo programado para la vigencia</t>
  </si>
  <si>
    <t xml:space="preserve">La alcaldia local cuenta con 2 acciones de mejora vencidas de las 15 abiertas </t>
  </si>
  <si>
    <t>84,10% de cumplimineto de la meta por parte de la Alcaldia Local conforme con lo programado para la vigencia</t>
  </si>
  <si>
    <t>Reporte Oficina Asesora de comunicaciones</t>
  </si>
  <si>
    <t>Listado de asistencia y PPT</t>
  </si>
  <si>
    <t xml:space="preserve">154 respuestas a reqrerimientos ciudadanos de los  193 instaurados en la alcaldia </t>
  </si>
  <si>
    <t>según Radicado No. 20254600001173 de la OAC
Fecha: 03-01-2025</t>
  </si>
  <si>
    <t>81,52% de cumplimineto de la meta por parte de la Alcaldia Local conforme con lo programado para la vigencia</t>
  </si>
  <si>
    <t>Para el cuarto trimestre de la vigencia 2024, el Plan de Gestión de la Alcaldía Local alcanzó un nivel de desempeño del 86,52% y del 86,56%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</si>
</sst>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8" xfId="0" applyFont="1" applyBorder="1" applyAlignment="1">
      <alignment horizontal="left"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center" vertical="center" wrapText="1"/>
    </xf>
    <xf numFmtId="10" fontId="7" fillId="3" borderId="1" xfId="0" applyNumberFormat="1" applyFont="1" applyFill="1" applyBorder="1" applyAlignment="1">
      <alignment wrapText="1"/>
    </xf>
    <xf numFmtId="10" fontId="7"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0" fontId="1" fillId="9" borderId="1" xfId="0" applyFont="1" applyFill="1" applyBorder="1" applyAlignment="1">
      <alignment horizontal="left" vertical="center" wrapText="1"/>
    </xf>
    <xf numFmtId="14" fontId="1" fillId="9" borderId="1" xfId="0" applyNumberFormat="1" applyFont="1" applyFill="1" applyBorder="1" applyAlignment="1">
      <alignment horizontal="left" vertical="center" wrapText="1"/>
    </xf>
    <xf numFmtId="15" fontId="1" fillId="9" borderId="1" xfId="0" applyNumberFormat="1" applyFont="1" applyFill="1" applyBorder="1" applyAlignment="1">
      <alignment horizontal="left" vertical="center" wrapText="1"/>
    </xf>
    <xf numFmtId="164" fontId="1" fillId="0" borderId="1" xfId="1" applyNumberFormat="1"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1"/>
  <sheetViews>
    <sheetView tabSelected="1" topLeftCell="AK37" zoomScale="90" zoomScaleNormal="90" workbookViewId="0">
      <selection activeCell="H10" sqref="H10:K10"/>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58" hidden="1" customWidth="1"/>
    <col min="25" max="25" width="40.28515625" style="1" hidden="1" customWidth="1"/>
    <col min="26" max="26" width="28.85546875" style="1"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58" customWidth="1"/>
    <col min="44" max="44" width="21.5703125" style="58" customWidth="1"/>
    <col min="45" max="45" width="39.42578125" style="1" customWidth="1"/>
    <col min="46" max="16384" width="10.85546875" style="1"/>
  </cols>
  <sheetData>
    <row r="1" spans="1:45" s="29" customFormat="1" ht="70.5" customHeight="1" x14ac:dyDescent="0.25">
      <c r="A1" s="120" t="s">
        <v>248</v>
      </c>
      <c r="B1" s="121"/>
      <c r="C1" s="121"/>
      <c r="D1" s="121"/>
      <c r="E1" s="121"/>
      <c r="F1" s="121"/>
      <c r="G1" s="121"/>
      <c r="H1" s="121"/>
      <c r="I1" s="121"/>
      <c r="J1" s="121"/>
      <c r="K1" s="121"/>
      <c r="L1" s="122" t="s">
        <v>0</v>
      </c>
      <c r="M1" s="123"/>
      <c r="N1" s="123"/>
      <c r="O1" s="123"/>
      <c r="P1" s="123"/>
      <c r="V1" s="45"/>
      <c r="W1" s="45"/>
      <c r="X1" s="45"/>
      <c r="AP1" s="45"/>
      <c r="AQ1" s="45"/>
      <c r="AR1" s="45"/>
    </row>
    <row r="2" spans="1:45" s="31" customFormat="1" ht="23.45" customHeight="1" x14ac:dyDescent="0.25">
      <c r="A2" s="125" t="s">
        <v>1</v>
      </c>
      <c r="B2" s="126"/>
      <c r="C2" s="126"/>
      <c r="D2" s="126"/>
      <c r="E2" s="126"/>
      <c r="F2" s="126"/>
      <c r="G2" s="126"/>
      <c r="H2" s="126"/>
      <c r="I2" s="126"/>
      <c r="J2" s="126"/>
      <c r="K2" s="126"/>
      <c r="L2" s="30"/>
      <c r="M2" s="30"/>
      <c r="N2" s="30"/>
      <c r="O2" s="30"/>
      <c r="P2" s="30"/>
      <c r="V2" s="46"/>
      <c r="W2" s="46"/>
      <c r="X2" s="46"/>
      <c r="AP2" s="46"/>
      <c r="AQ2" s="46"/>
      <c r="AR2" s="46"/>
    </row>
    <row r="3" spans="1:45" s="29" customFormat="1" x14ac:dyDescent="0.25">
      <c r="V3" s="45"/>
      <c r="W3" s="45"/>
      <c r="X3" s="45"/>
      <c r="AP3" s="45"/>
      <c r="AQ3" s="45"/>
      <c r="AR3" s="45"/>
    </row>
    <row r="4" spans="1:45" s="29" customFormat="1" ht="29.1" customHeight="1" x14ac:dyDescent="0.25">
      <c r="F4" s="128" t="s">
        <v>2</v>
      </c>
      <c r="G4" s="129"/>
      <c r="H4" s="129"/>
      <c r="I4" s="129"/>
      <c r="J4" s="129"/>
      <c r="K4" s="130"/>
      <c r="V4" s="45"/>
      <c r="W4" s="45"/>
      <c r="X4" s="45"/>
      <c r="AP4" s="45"/>
      <c r="AQ4" s="45"/>
      <c r="AR4" s="45"/>
    </row>
    <row r="5" spans="1:45" s="29" customFormat="1" ht="15" customHeight="1" x14ac:dyDescent="0.25">
      <c r="F5" s="2" t="s">
        <v>3</v>
      </c>
      <c r="G5" s="2" t="s">
        <v>4</v>
      </c>
      <c r="H5" s="128" t="s">
        <v>5</v>
      </c>
      <c r="I5" s="129"/>
      <c r="J5" s="129"/>
      <c r="K5" s="130"/>
      <c r="V5" s="45"/>
      <c r="W5" s="45"/>
      <c r="X5" s="45"/>
      <c r="AP5" s="45"/>
      <c r="AQ5" s="45"/>
      <c r="AR5" s="45"/>
    </row>
    <row r="6" spans="1:45" s="29" customFormat="1" x14ac:dyDescent="0.25">
      <c r="F6" s="28">
        <v>1</v>
      </c>
      <c r="G6" s="86" t="s">
        <v>6</v>
      </c>
      <c r="H6" s="131" t="s">
        <v>7</v>
      </c>
      <c r="I6" s="132"/>
      <c r="J6" s="132"/>
      <c r="K6" s="132"/>
      <c r="V6" s="45"/>
      <c r="W6" s="45"/>
      <c r="X6" s="45"/>
      <c r="AP6" s="45"/>
      <c r="AQ6" s="45"/>
      <c r="AR6" s="45"/>
    </row>
    <row r="7" spans="1:45" s="29" customFormat="1" ht="60" customHeight="1" x14ac:dyDescent="0.25">
      <c r="F7" s="28">
        <v>2</v>
      </c>
      <c r="G7" s="85" t="s">
        <v>247</v>
      </c>
      <c r="H7" s="132" t="s">
        <v>250</v>
      </c>
      <c r="I7" s="132"/>
      <c r="J7" s="132"/>
      <c r="K7" s="132"/>
      <c r="V7" s="45"/>
      <c r="W7" s="45"/>
      <c r="X7" s="45"/>
      <c r="AP7" s="45"/>
      <c r="AQ7" s="45"/>
      <c r="AR7" s="45"/>
    </row>
    <row r="8" spans="1:45" s="29" customFormat="1" ht="37.5" customHeight="1" x14ac:dyDescent="0.25">
      <c r="F8" s="28">
        <v>3</v>
      </c>
      <c r="G8" s="85" t="s">
        <v>251</v>
      </c>
      <c r="H8" s="132" t="s">
        <v>280</v>
      </c>
      <c r="I8" s="132"/>
      <c r="J8" s="132"/>
      <c r="K8" s="132"/>
      <c r="V8" s="45"/>
      <c r="W8" s="45"/>
      <c r="X8" s="45"/>
      <c r="AP8" s="45"/>
      <c r="AQ8" s="45"/>
      <c r="AR8" s="45"/>
    </row>
    <row r="9" spans="1:45" s="29" customFormat="1" ht="37.5" customHeight="1" x14ac:dyDescent="0.25">
      <c r="F9" s="28">
        <v>4</v>
      </c>
      <c r="G9" s="87" t="s">
        <v>281</v>
      </c>
      <c r="H9" s="127" t="s">
        <v>305</v>
      </c>
      <c r="I9" s="127"/>
      <c r="J9" s="127"/>
      <c r="K9" s="127"/>
      <c r="V9" s="45"/>
      <c r="W9" s="45"/>
      <c r="X9" s="45"/>
      <c r="AP9" s="45"/>
      <c r="AQ9" s="45"/>
      <c r="AR9" s="45"/>
    </row>
    <row r="10" spans="1:45" s="29" customFormat="1" ht="51" customHeight="1" x14ac:dyDescent="0.25">
      <c r="F10" s="28">
        <v>5</v>
      </c>
      <c r="G10" s="87" t="s">
        <v>306</v>
      </c>
      <c r="H10" s="127" t="s">
        <v>350</v>
      </c>
      <c r="I10" s="127"/>
      <c r="J10" s="127"/>
      <c r="K10" s="127"/>
      <c r="V10" s="45"/>
      <c r="W10" s="45"/>
      <c r="X10" s="45"/>
      <c r="AP10" s="45"/>
      <c r="AQ10" s="45"/>
      <c r="AR10" s="45"/>
    </row>
    <row r="11" spans="1:45" s="29" customFormat="1" x14ac:dyDescent="0.25">
      <c r="V11" s="45"/>
      <c r="W11" s="45"/>
      <c r="X11" s="45"/>
      <c r="AP11" s="45"/>
      <c r="AQ11" s="45"/>
      <c r="AR11" s="45"/>
    </row>
    <row r="12" spans="1:45" ht="14.45" customHeight="1" x14ac:dyDescent="0.25">
      <c r="A12" s="119" t="s">
        <v>8</v>
      </c>
      <c r="B12" s="119"/>
      <c r="C12" s="119" t="s">
        <v>9</v>
      </c>
      <c r="D12" s="119" t="s">
        <v>10</v>
      </c>
      <c r="E12" s="119"/>
      <c r="F12" s="119"/>
      <c r="G12" s="124" t="s">
        <v>11</v>
      </c>
      <c r="H12" s="124"/>
      <c r="I12" s="124"/>
      <c r="J12" s="124"/>
      <c r="K12" s="124"/>
      <c r="L12" s="124"/>
      <c r="M12" s="124"/>
      <c r="N12" s="124"/>
      <c r="O12" s="124"/>
      <c r="P12" s="124"/>
      <c r="Q12" s="124"/>
      <c r="R12" s="119" t="s">
        <v>12</v>
      </c>
      <c r="S12" s="119"/>
      <c r="T12" s="119"/>
      <c r="U12" s="119"/>
      <c r="V12" s="89" t="s">
        <v>13</v>
      </c>
      <c r="W12" s="90"/>
      <c r="X12" s="90"/>
      <c r="Y12" s="90"/>
      <c r="Z12" s="91"/>
      <c r="AA12" s="95" t="s">
        <v>14</v>
      </c>
      <c r="AB12" s="96"/>
      <c r="AC12" s="96"/>
      <c r="AD12" s="96"/>
      <c r="AE12" s="97"/>
      <c r="AF12" s="101" t="s">
        <v>15</v>
      </c>
      <c r="AG12" s="102"/>
      <c r="AH12" s="102"/>
      <c r="AI12" s="102"/>
      <c r="AJ12" s="103"/>
      <c r="AK12" s="107" t="s">
        <v>16</v>
      </c>
      <c r="AL12" s="108"/>
      <c r="AM12" s="108"/>
      <c r="AN12" s="108"/>
      <c r="AO12" s="109"/>
      <c r="AP12" s="113" t="s">
        <v>17</v>
      </c>
      <c r="AQ12" s="114"/>
      <c r="AR12" s="114"/>
      <c r="AS12" s="115"/>
    </row>
    <row r="13" spans="1:45" ht="14.45" customHeight="1" x14ac:dyDescent="0.25">
      <c r="A13" s="119"/>
      <c r="B13" s="119"/>
      <c r="C13" s="119"/>
      <c r="D13" s="119"/>
      <c r="E13" s="119"/>
      <c r="F13" s="119"/>
      <c r="G13" s="124"/>
      <c r="H13" s="124"/>
      <c r="I13" s="124"/>
      <c r="J13" s="124"/>
      <c r="K13" s="124"/>
      <c r="L13" s="124"/>
      <c r="M13" s="124"/>
      <c r="N13" s="124"/>
      <c r="O13" s="124"/>
      <c r="P13" s="124"/>
      <c r="Q13" s="124"/>
      <c r="R13" s="119"/>
      <c r="S13" s="119"/>
      <c r="T13" s="119"/>
      <c r="U13" s="119"/>
      <c r="V13" s="92"/>
      <c r="W13" s="93"/>
      <c r="X13" s="93"/>
      <c r="Y13" s="93"/>
      <c r="Z13" s="94"/>
      <c r="AA13" s="98"/>
      <c r="AB13" s="99"/>
      <c r="AC13" s="99"/>
      <c r="AD13" s="99"/>
      <c r="AE13" s="100"/>
      <c r="AF13" s="104"/>
      <c r="AG13" s="105"/>
      <c r="AH13" s="105"/>
      <c r="AI13" s="105"/>
      <c r="AJ13" s="106"/>
      <c r="AK13" s="110"/>
      <c r="AL13" s="111"/>
      <c r="AM13" s="111"/>
      <c r="AN13" s="111"/>
      <c r="AO13" s="112"/>
      <c r="AP13" s="116"/>
      <c r="AQ13" s="117"/>
      <c r="AR13" s="117"/>
      <c r="AS13" s="118"/>
    </row>
    <row r="14" spans="1:45" ht="45" x14ac:dyDescent="0.25">
      <c r="A14" s="2" t="s">
        <v>18</v>
      </c>
      <c r="B14" s="2" t="s">
        <v>19</v>
      </c>
      <c r="C14" s="119"/>
      <c r="D14" s="2" t="s">
        <v>20</v>
      </c>
      <c r="E14" s="2" t="s">
        <v>21</v>
      </c>
      <c r="F14" s="2" t="s">
        <v>22</v>
      </c>
      <c r="G14" s="11" t="s">
        <v>23</v>
      </c>
      <c r="H14" s="11" t="s">
        <v>24</v>
      </c>
      <c r="I14" s="11" t="s">
        <v>25</v>
      </c>
      <c r="J14" s="11" t="s">
        <v>26</v>
      </c>
      <c r="K14" s="11" t="s">
        <v>27</v>
      </c>
      <c r="L14" s="11" t="s">
        <v>28</v>
      </c>
      <c r="M14" s="11" t="s">
        <v>29</v>
      </c>
      <c r="N14" s="11" t="s">
        <v>30</v>
      </c>
      <c r="O14" s="11" t="s">
        <v>31</v>
      </c>
      <c r="P14" s="11" t="s">
        <v>32</v>
      </c>
      <c r="Q14" s="11" t="s">
        <v>33</v>
      </c>
      <c r="R14" s="2" t="s">
        <v>34</v>
      </c>
      <c r="S14" s="2" t="s">
        <v>35</v>
      </c>
      <c r="T14" s="2" t="s">
        <v>36</v>
      </c>
      <c r="U14" s="2" t="s">
        <v>37</v>
      </c>
      <c r="V14" s="3" t="s">
        <v>38</v>
      </c>
      <c r="W14" s="3" t="s">
        <v>39</v>
      </c>
      <c r="X14" s="3" t="s">
        <v>40</v>
      </c>
      <c r="Y14" s="3" t="s">
        <v>41</v>
      </c>
      <c r="Z14" s="3" t="s">
        <v>42</v>
      </c>
      <c r="AA14" s="14" t="s">
        <v>38</v>
      </c>
      <c r="AB14" s="14" t="s">
        <v>39</v>
      </c>
      <c r="AC14" s="14" t="s">
        <v>40</v>
      </c>
      <c r="AD14" s="14" t="s">
        <v>41</v>
      </c>
      <c r="AE14" s="14" t="s">
        <v>42</v>
      </c>
      <c r="AF14" s="15" t="s">
        <v>38</v>
      </c>
      <c r="AG14" s="15" t="s">
        <v>39</v>
      </c>
      <c r="AH14" s="15" t="s">
        <v>40</v>
      </c>
      <c r="AI14" s="15" t="s">
        <v>41</v>
      </c>
      <c r="AJ14" s="15" t="s">
        <v>42</v>
      </c>
      <c r="AK14" s="16" t="s">
        <v>38</v>
      </c>
      <c r="AL14" s="16" t="s">
        <v>39</v>
      </c>
      <c r="AM14" s="16" t="s">
        <v>40</v>
      </c>
      <c r="AN14" s="16" t="s">
        <v>41</v>
      </c>
      <c r="AO14" s="16" t="s">
        <v>42</v>
      </c>
      <c r="AP14" s="4" t="s">
        <v>38</v>
      </c>
      <c r="AQ14" s="4" t="s">
        <v>39</v>
      </c>
      <c r="AR14" s="4" t="s">
        <v>40</v>
      </c>
      <c r="AS14" s="4" t="s">
        <v>41</v>
      </c>
    </row>
    <row r="15" spans="1:45" s="21" customFormat="1" ht="90" x14ac:dyDescent="0.25">
      <c r="A15" s="13">
        <v>4</v>
      </c>
      <c r="B15" s="12" t="s">
        <v>43</v>
      </c>
      <c r="C15" s="12" t="s">
        <v>44</v>
      </c>
      <c r="D15" s="17" t="s">
        <v>45</v>
      </c>
      <c r="E15" s="12" t="s">
        <v>46</v>
      </c>
      <c r="F15" s="12" t="s">
        <v>47</v>
      </c>
      <c r="G15" s="12" t="s">
        <v>48</v>
      </c>
      <c r="H15" s="12" t="s">
        <v>49</v>
      </c>
      <c r="I15" s="23" t="s">
        <v>50</v>
      </c>
      <c r="J15" s="12" t="s">
        <v>51</v>
      </c>
      <c r="K15" s="12" t="s">
        <v>52</v>
      </c>
      <c r="L15" s="24">
        <v>0</v>
      </c>
      <c r="M15" s="24">
        <v>0</v>
      </c>
      <c r="N15" s="24">
        <v>0</v>
      </c>
      <c r="O15" s="24">
        <v>0.8</v>
      </c>
      <c r="P15" s="24">
        <v>0.8</v>
      </c>
      <c r="Q15" s="12" t="s">
        <v>53</v>
      </c>
      <c r="R15" s="12" t="s">
        <v>54</v>
      </c>
      <c r="S15" s="12" t="s">
        <v>55</v>
      </c>
      <c r="T15" s="12" t="s">
        <v>56</v>
      </c>
      <c r="U15" s="12" t="s">
        <v>57</v>
      </c>
      <c r="V15" s="47" t="s">
        <v>171</v>
      </c>
      <c r="W15" s="47" t="s">
        <v>171</v>
      </c>
      <c r="X15" s="47" t="s">
        <v>171</v>
      </c>
      <c r="Y15" s="25" t="s">
        <v>228</v>
      </c>
      <c r="Z15" s="25" t="s">
        <v>171</v>
      </c>
      <c r="AA15" s="25">
        <f t="shared" ref="AA15:AA31" si="0">M15</f>
        <v>0</v>
      </c>
      <c r="AB15" s="12" t="s">
        <v>252</v>
      </c>
      <c r="AC15" s="78" t="s">
        <v>252</v>
      </c>
      <c r="AD15" s="12" t="s">
        <v>252</v>
      </c>
      <c r="AE15" s="12" t="s">
        <v>252</v>
      </c>
      <c r="AF15" s="25">
        <f t="shared" ref="AF15:AF31" si="1">N15</f>
        <v>0</v>
      </c>
      <c r="AG15" s="25" t="s">
        <v>252</v>
      </c>
      <c r="AH15" s="78" t="s">
        <v>252</v>
      </c>
      <c r="AI15" s="12" t="s">
        <v>252</v>
      </c>
      <c r="AJ15" s="12" t="s">
        <v>252</v>
      </c>
      <c r="AK15" s="25">
        <f t="shared" ref="AK15:AK31" si="2">O15</f>
        <v>0.8</v>
      </c>
      <c r="AL15" s="80">
        <v>0.76600000000000001</v>
      </c>
      <c r="AM15" s="78">
        <f>IF(AL15/AK15&gt;100%,100%,AL15/AK15)</f>
        <v>0.95750000000000002</v>
      </c>
      <c r="AN15" s="12" t="s">
        <v>307</v>
      </c>
      <c r="AO15" s="12" t="s">
        <v>328</v>
      </c>
      <c r="AP15" s="47">
        <f t="shared" ref="AP15:AP31" si="3">P15</f>
        <v>0.8</v>
      </c>
      <c r="AQ15" s="88">
        <v>0.76600000000000001</v>
      </c>
      <c r="AR15" s="62">
        <f>IF(AQ15/AP15&gt;100%,100%,AQ15/AP15)</f>
        <v>0.95750000000000002</v>
      </c>
      <c r="AS15" s="25" t="s">
        <v>330</v>
      </c>
    </row>
    <row r="16" spans="1:45" s="21" customFormat="1" ht="90" x14ac:dyDescent="0.25">
      <c r="A16" s="13">
        <v>4</v>
      </c>
      <c r="B16" s="12" t="s">
        <v>43</v>
      </c>
      <c r="C16" s="12" t="s">
        <v>58</v>
      </c>
      <c r="D16" s="17" t="s">
        <v>59</v>
      </c>
      <c r="E16" s="12" t="s">
        <v>60</v>
      </c>
      <c r="F16" s="12" t="s">
        <v>47</v>
      </c>
      <c r="G16" s="12" t="s">
        <v>61</v>
      </c>
      <c r="H16" s="12" t="s">
        <v>62</v>
      </c>
      <c r="I16" s="12" t="s">
        <v>50</v>
      </c>
      <c r="J16" s="12" t="s">
        <v>51</v>
      </c>
      <c r="K16" s="12" t="s">
        <v>52</v>
      </c>
      <c r="L16" s="24">
        <v>0.14000000000000001</v>
      </c>
      <c r="M16" s="24">
        <v>0.27</v>
      </c>
      <c r="N16" s="24">
        <v>0.45</v>
      </c>
      <c r="O16" s="24">
        <v>0.65</v>
      </c>
      <c r="P16" s="24">
        <v>0.65</v>
      </c>
      <c r="Q16" s="12" t="s">
        <v>63</v>
      </c>
      <c r="R16" s="12" t="s">
        <v>64</v>
      </c>
      <c r="S16" s="12" t="s">
        <v>65</v>
      </c>
      <c r="T16" s="12" t="s">
        <v>56</v>
      </c>
      <c r="U16" s="12" t="s">
        <v>57</v>
      </c>
      <c r="V16" s="47">
        <f t="shared" ref="V16:V31" si="4">L16</f>
        <v>0.14000000000000001</v>
      </c>
      <c r="W16" s="48">
        <v>0.18640000000000001</v>
      </c>
      <c r="X16" s="48">
        <f t="shared" ref="X16:X31" si="5">IF(W16/V16&gt;100%,100%,W16/V16)</f>
        <v>1</v>
      </c>
      <c r="Y16" s="12" t="s">
        <v>229</v>
      </c>
      <c r="Z16" s="12" t="s">
        <v>231</v>
      </c>
      <c r="AA16" s="25">
        <f t="shared" si="0"/>
        <v>0.27</v>
      </c>
      <c r="AB16" s="80">
        <v>0.34</v>
      </c>
      <c r="AC16" s="78">
        <f t="shared" ref="AC16:AC31" si="6">IF(AB16/AA16&gt;100%,100%,AB16/AA16)</f>
        <v>1</v>
      </c>
      <c r="AD16" s="12" t="s">
        <v>254</v>
      </c>
      <c r="AE16" s="12" t="s">
        <v>258</v>
      </c>
      <c r="AF16" s="25">
        <f t="shared" si="1"/>
        <v>0.45</v>
      </c>
      <c r="AG16" s="80">
        <v>0.41639999999999999</v>
      </c>
      <c r="AH16" s="78">
        <f t="shared" ref="AH16:AH31" si="7">IF(AG16/AF16&gt;100%,100%,AG16/AF16)</f>
        <v>0.92533333333333334</v>
      </c>
      <c r="AI16" s="12" t="s">
        <v>282</v>
      </c>
      <c r="AJ16" s="12" t="s">
        <v>293</v>
      </c>
      <c r="AK16" s="25">
        <f t="shared" si="2"/>
        <v>0.65</v>
      </c>
      <c r="AL16" s="80">
        <v>0.54869999999999997</v>
      </c>
      <c r="AM16" s="78">
        <f t="shared" ref="AM16:AM31" si="8">IF(AL16/AK16&gt;100%,100%,AL16/AK16)</f>
        <v>0.84415384615384603</v>
      </c>
      <c r="AN16" s="12" t="s">
        <v>308</v>
      </c>
      <c r="AO16" s="12" t="s">
        <v>328</v>
      </c>
      <c r="AP16" s="47">
        <f t="shared" si="3"/>
        <v>0.65</v>
      </c>
      <c r="AQ16" s="88">
        <v>0.54900000000000004</v>
      </c>
      <c r="AR16" s="62">
        <f t="shared" ref="AR16:AR31" si="9">IF(AQ16/AP16&gt;100%,100%,AQ16/AP16)</f>
        <v>0.84461538461538466</v>
      </c>
      <c r="AS16" s="25" t="s">
        <v>331</v>
      </c>
    </row>
    <row r="17" spans="1:45" s="21" customFormat="1" ht="105" x14ac:dyDescent="0.25">
      <c r="A17" s="13">
        <v>4</v>
      </c>
      <c r="B17" s="12" t="s">
        <v>43</v>
      </c>
      <c r="C17" s="12" t="s">
        <v>58</v>
      </c>
      <c r="D17" s="17" t="s">
        <v>66</v>
      </c>
      <c r="E17" s="12" t="s">
        <v>67</v>
      </c>
      <c r="F17" s="12" t="s">
        <v>47</v>
      </c>
      <c r="G17" s="12" t="s">
        <v>68</v>
      </c>
      <c r="H17" s="12" t="s">
        <v>69</v>
      </c>
      <c r="I17" s="12" t="s">
        <v>50</v>
      </c>
      <c r="J17" s="12" t="s">
        <v>51</v>
      </c>
      <c r="K17" s="12" t="s">
        <v>52</v>
      </c>
      <c r="L17" s="24">
        <v>0.12</v>
      </c>
      <c r="M17" s="24">
        <v>0.25</v>
      </c>
      <c r="N17" s="24">
        <v>0.43</v>
      </c>
      <c r="O17" s="24">
        <v>0.63</v>
      </c>
      <c r="P17" s="24">
        <v>0.63</v>
      </c>
      <c r="Q17" s="12" t="s">
        <v>63</v>
      </c>
      <c r="R17" s="12" t="s">
        <v>64</v>
      </c>
      <c r="S17" s="12" t="s">
        <v>65</v>
      </c>
      <c r="T17" s="12" t="s">
        <v>56</v>
      </c>
      <c r="U17" s="12" t="s">
        <v>57</v>
      </c>
      <c r="V17" s="47">
        <f t="shared" si="4"/>
        <v>0.12</v>
      </c>
      <c r="W17" s="48">
        <v>0.25879999999999997</v>
      </c>
      <c r="X17" s="48">
        <f t="shared" si="5"/>
        <v>1</v>
      </c>
      <c r="Y17" s="12" t="s">
        <v>230</v>
      </c>
      <c r="Z17" s="12" t="s">
        <v>231</v>
      </c>
      <c r="AA17" s="25">
        <f t="shared" si="0"/>
        <v>0.25</v>
      </c>
      <c r="AB17" s="80">
        <v>0.39750000000000002</v>
      </c>
      <c r="AC17" s="78">
        <f t="shared" si="6"/>
        <v>1</v>
      </c>
      <c r="AD17" s="12" t="s">
        <v>255</v>
      </c>
      <c r="AE17" s="12" t="s">
        <v>258</v>
      </c>
      <c r="AF17" s="25">
        <f t="shared" si="1"/>
        <v>0.43</v>
      </c>
      <c r="AG17" s="80">
        <v>0.39190000000000003</v>
      </c>
      <c r="AH17" s="78">
        <f t="shared" si="7"/>
        <v>0.91139534883720941</v>
      </c>
      <c r="AI17" s="12" t="s">
        <v>283</v>
      </c>
      <c r="AJ17" s="12" t="s">
        <v>293</v>
      </c>
      <c r="AK17" s="25">
        <f t="shared" si="2"/>
        <v>0.63</v>
      </c>
      <c r="AL17" s="80">
        <v>0.44359999999999999</v>
      </c>
      <c r="AM17" s="78">
        <f t="shared" si="8"/>
        <v>0.70412698412698416</v>
      </c>
      <c r="AN17" s="12" t="s">
        <v>309</v>
      </c>
      <c r="AO17" s="12" t="s">
        <v>328</v>
      </c>
      <c r="AP17" s="47">
        <f t="shared" si="3"/>
        <v>0.63</v>
      </c>
      <c r="AQ17" s="88">
        <v>0.44400000000000001</v>
      </c>
      <c r="AR17" s="62">
        <f t="shared" si="9"/>
        <v>0.70476190476190481</v>
      </c>
      <c r="AS17" s="25" t="s">
        <v>332</v>
      </c>
    </row>
    <row r="18" spans="1:45" s="21" customFormat="1" ht="180" x14ac:dyDescent="0.25">
      <c r="A18" s="13">
        <v>4</v>
      </c>
      <c r="B18" s="12" t="s">
        <v>43</v>
      </c>
      <c r="C18" s="12" t="s">
        <v>58</v>
      </c>
      <c r="D18" s="17" t="s">
        <v>70</v>
      </c>
      <c r="E18" s="12" t="s">
        <v>71</v>
      </c>
      <c r="F18" s="12" t="s">
        <v>47</v>
      </c>
      <c r="G18" s="12" t="s">
        <v>72</v>
      </c>
      <c r="H18" s="12" t="s">
        <v>73</v>
      </c>
      <c r="I18" s="24" t="s">
        <v>50</v>
      </c>
      <c r="J18" s="12" t="s">
        <v>51</v>
      </c>
      <c r="K18" s="12" t="s">
        <v>52</v>
      </c>
      <c r="L18" s="24">
        <v>0.2</v>
      </c>
      <c r="M18" s="24">
        <v>0.3</v>
      </c>
      <c r="N18" s="25">
        <v>0.6</v>
      </c>
      <c r="O18" s="25">
        <v>0.96</v>
      </c>
      <c r="P18" s="24">
        <v>0.96</v>
      </c>
      <c r="Q18" s="12" t="s">
        <v>63</v>
      </c>
      <c r="R18" s="12" t="s">
        <v>64</v>
      </c>
      <c r="S18" s="12" t="s">
        <v>65</v>
      </c>
      <c r="T18" s="12" t="s">
        <v>56</v>
      </c>
      <c r="U18" s="12" t="s">
        <v>57</v>
      </c>
      <c r="V18" s="47">
        <f t="shared" si="4"/>
        <v>0.2</v>
      </c>
      <c r="W18" s="48">
        <v>5.2699999999999997E-2</v>
      </c>
      <c r="X18" s="48">
        <f t="shared" si="5"/>
        <v>0.26349999999999996</v>
      </c>
      <c r="Y18" s="12" t="s">
        <v>232</v>
      </c>
      <c r="Z18" s="12" t="s">
        <v>233</v>
      </c>
      <c r="AA18" s="25">
        <f t="shared" si="0"/>
        <v>0.3</v>
      </c>
      <c r="AB18" s="80">
        <v>9.2399999999999996E-2</v>
      </c>
      <c r="AC18" s="78">
        <f t="shared" si="6"/>
        <v>0.308</v>
      </c>
      <c r="AD18" s="12" t="s">
        <v>256</v>
      </c>
      <c r="AE18" s="12" t="s">
        <v>258</v>
      </c>
      <c r="AF18" s="25">
        <f t="shared" si="1"/>
        <v>0.6</v>
      </c>
      <c r="AG18" s="80">
        <v>0.38019999999999998</v>
      </c>
      <c r="AH18" s="78">
        <f t="shared" si="7"/>
        <v>0.63366666666666671</v>
      </c>
      <c r="AI18" s="12" t="s">
        <v>284</v>
      </c>
      <c r="AJ18" s="12" t="s">
        <v>293</v>
      </c>
      <c r="AK18" s="25">
        <f t="shared" si="2"/>
        <v>0.96</v>
      </c>
      <c r="AL18" s="80">
        <v>0.98399999999999999</v>
      </c>
      <c r="AM18" s="78">
        <f t="shared" si="8"/>
        <v>1</v>
      </c>
      <c r="AN18" s="12" t="s">
        <v>310</v>
      </c>
      <c r="AO18" s="12" t="s">
        <v>328</v>
      </c>
      <c r="AP18" s="47">
        <f t="shared" si="3"/>
        <v>0.96</v>
      </c>
      <c r="AQ18" s="88">
        <v>0.98399999999999999</v>
      </c>
      <c r="AR18" s="62">
        <f t="shared" si="9"/>
        <v>1</v>
      </c>
      <c r="AS18" s="25" t="s">
        <v>333</v>
      </c>
    </row>
    <row r="19" spans="1:45" s="21" customFormat="1" ht="180" x14ac:dyDescent="0.25">
      <c r="A19" s="13">
        <v>4</v>
      </c>
      <c r="B19" s="12" t="s">
        <v>43</v>
      </c>
      <c r="C19" s="12" t="s">
        <v>58</v>
      </c>
      <c r="D19" s="17" t="s">
        <v>75</v>
      </c>
      <c r="E19" s="12" t="s">
        <v>76</v>
      </c>
      <c r="F19" s="12" t="s">
        <v>47</v>
      </c>
      <c r="G19" s="12" t="s">
        <v>77</v>
      </c>
      <c r="H19" s="12" t="s">
        <v>78</v>
      </c>
      <c r="I19" s="24" t="s">
        <v>50</v>
      </c>
      <c r="J19" s="12" t="s">
        <v>51</v>
      </c>
      <c r="K19" s="12" t="s">
        <v>52</v>
      </c>
      <c r="L19" s="24">
        <v>0.1</v>
      </c>
      <c r="M19" s="24">
        <v>0.25</v>
      </c>
      <c r="N19" s="25">
        <v>0.35</v>
      </c>
      <c r="O19" s="25">
        <v>0.52</v>
      </c>
      <c r="P19" s="24">
        <v>0.52</v>
      </c>
      <c r="Q19" s="12" t="s">
        <v>63</v>
      </c>
      <c r="R19" s="12" t="s">
        <v>64</v>
      </c>
      <c r="S19" s="12" t="s">
        <v>65</v>
      </c>
      <c r="T19" s="12" t="s">
        <v>56</v>
      </c>
      <c r="U19" s="12" t="s">
        <v>57</v>
      </c>
      <c r="V19" s="47">
        <f t="shared" si="4"/>
        <v>0.1</v>
      </c>
      <c r="W19" s="48">
        <v>1.95E-2</v>
      </c>
      <c r="X19" s="48">
        <f>IF(W19/V19&gt;100%,100%,W19/V19)</f>
        <v>0.19499999999999998</v>
      </c>
      <c r="Y19" s="12" t="s">
        <v>79</v>
      </c>
      <c r="Z19" s="12" t="s">
        <v>74</v>
      </c>
      <c r="AA19" s="25">
        <f t="shared" si="0"/>
        <v>0.25</v>
      </c>
      <c r="AB19" s="80">
        <v>5.3900000000000003E-2</v>
      </c>
      <c r="AC19" s="78">
        <f t="shared" si="6"/>
        <v>0.21560000000000001</v>
      </c>
      <c r="AD19" s="12" t="s">
        <v>257</v>
      </c>
      <c r="AE19" s="12" t="s">
        <v>258</v>
      </c>
      <c r="AF19" s="25">
        <f t="shared" si="1"/>
        <v>0.35</v>
      </c>
      <c r="AG19" s="80">
        <v>0.1986</v>
      </c>
      <c r="AH19" s="78">
        <f t="shared" si="7"/>
        <v>0.5674285714285715</v>
      </c>
      <c r="AI19" s="12" t="s">
        <v>285</v>
      </c>
      <c r="AJ19" s="12" t="s">
        <v>293</v>
      </c>
      <c r="AK19" s="25">
        <f t="shared" si="2"/>
        <v>0.52</v>
      </c>
      <c r="AL19" s="80">
        <v>0.35809999999999997</v>
      </c>
      <c r="AM19" s="78">
        <f t="shared" si="8"/>
        <v>0.68865384615384606</v>
      </c>
      <c r="AN19" s="12" t="s">
        <v>311</v>
      </c>
      <c r="AO19" s="12" t="s">
        <v>328</v>
      </c>
      <c r="AP19" s="47">
        <f t="shared" si="3"/>
        <v>0.52</v>
      </c>
      <c r="AQ19" s="88">
        <v>0.35799999999999998</v>
      </c>
      <c r="AR19" s="62">
        <f t="shared" si="9"/>
        <v>0.68846153846153846</v>
      </c>
      <c r="AS19" s="25" t="s">
        <v>334</v>
      </c>
    </row>
    <row r="20" spans="1:45" s="21" customFormat="1" ht="240" x14ac:dyDescent="0.25">
      <c r="A20" s="13">
        <v>4</v>
      </c>
      <c r="B20" s="12" t="s">
        <v>43</v>
      </c>
      <c r="C20" s="12" t="s">
        <v>58</v>
      </c>
      <c r="D20" s="17" t="s">
        <v>80</v>
      </c>
      <c r="E20" s="12" t="s">
        <v>81</v>
      </c>
      <c r="F20" s="12" t="s">
        <v>82</v>
      </c>
      <c r="G20" s="12" t="s">
        <v>83</v>
      </c>
      <c r="H20" s="12" t="s">
        <v>84</v>
      </c>
      <c r="I20" s="12" t="s">
        <v>50</v>
      </c>
      <c r="J20" s="12" t="s">
        <v>85</v>
      </c>
      <c r="K20" s="12" t="s">
        <v>52</v>
      </c>
      <c r="L20" s="24">
        <v>1</v>
      </c>
      <c r="M20" s="24">
        <v>1</v>
      </c>
      <c r="N20" s="24">
        <v>1</v>
      </c>
      <c r="O20" s="24">
        <v>1</v>
      </c>
      <c r="P20" s="24">
        <v>1</v>
      </c>
      <c r="Q20" s="12" t="s">
        <v>63</v>
      </c>
      <c r="R20" s="12" t="s">
        <v>86</v>
      </c>
      <c r="S20" s="12" t="s">
        <v>87</v>
      </c>
      <c r="T20" s="12" t="s">
        <v>56</v>
      </c>
      <c r="U20" s="12" t="s">
        <v>57</v>
      </c>
      <c r="V20" s="47">
        <f>L20</f>
        <v>1</v>
      </c>
      <c r="W20" s="47" t="s">
        <v>204</v>
      </c>
      <c r="X20" s="47" t="s">
        <v>204</v>
      </c>
      <c r="Y20" s="12" t="s">
        <v>249</v>
      </c>
      <c r="Z20" s="47" t="s">
        <v>204</v>
      </c>
      <c r="AA20" s="25">
        <f t="shared" si="0"/>
        <v>1</v>
      </c>
      <c r="AB20" s="25">
        <v>0</v>
      </c>
      <c r="AC20" s="78">
        <f t="shared" si="6"/>
        <v>0</v>
      </c>
      <c r="AD20" s="12" t="s">
        <v>259</v>
      </c>
      <c r="AE20" s="12" t="s">
        <v>253</v>
      </c>
      <c r="AF20" s="25">
        <f t="shared" si="1"/>
        <v>1</v>
      </c>
      <c r="AG20" s="80">
        <v>0.99150000000000005</v>
      </c>
      <c r="AH20" s="78">
        <f t="shared" si="7"/>
        <v>0.99150000000000005</v>
      </c>
      <c r="AI20" s="12" t="s">
        <v>286</v>
      </c>
      <c r="AJ20" s="12" t="s">
        <v>293</v>
      </c>
      <c r="AK20" s="25">
        <f t="shared" si="2"/>
        <v>1</v>
      </c>
      <c r="AL20" s="80">
        <v>0.94499999999999995</v>
      </c>
      <c r="AM20" s="78">
        <f t="shared" si="8"/>
        <v>0.94499999999999995</v>
      </c>
      <c r="AN20" s="12" t="s">
        <v>312</v>
      </c>
      <c r="AO20" s="12" t="s">
        <v>328</v>
      </c>
      <c r="AP20" s="47">
        <f t="shared" si="3"/>
        <v>1</v>
      </c>
      <c r="AQ20" s="88">
        <f>AVERAGE(W20,AB20,AG20,AL20)</f>
        <v>0.64550000000000007</v>
      </c>
      <c r="AR20" s="62">
        <f t="shared" si="9"/>
        <v>0.64550000000000007</v>
      </c>
      <c r="AS20" s="25" t="s">
        <v>335</v>
      </c>
    </row>
    <row r="21" spans="1:45" s="21" customFormat="1" ht="270" x14ac:dyDescent="0.25">
      <c r="A21" s="13">
        <v>4</v>
      </c>
      <c r="B21" s="12" t="s">
        <v>43</v>
      </c>
      <c r="C21" s="12" t="s">
        <v>58</v>
      </c>
      <c r="D21" s="17" t="s">
        <v>88</v>
      </c>
      <c r="E21" s="12" t="s">
        <v>89</v>
      </c>
      <c r="F21" s="12" t="s">
        <v>82</v>
      </c>
      <c r="G21" s="12" t="s">
        <v>90</v>
      </c>
      <c r="H21" s="12" t="s">
        <v>91</v>
      </c>
      <c r="I21" s="12" t="s">
        <v>50</v>
      </c>
      <c r="J21" s="12" t="s">
        <v>85</v>
      </c>
      <c r="K21" s="12" t="s">
        <v>52</v>
      </c>
      <c r="L21" s="24">
        <v>1</v>
      </c>
      <c r="M21" s="24">
        <v>1</v>
      </c>
      <c r="N21" s="24">
        <v>1</v>
      </c>
      <c r="O21" s="24">
        <v>1</v>
      </c>
      <c r="P21" s="24">
        <v>1</v>
      </c>
      <c r="Q21" s="12" t="s">
        <v>63</v>
      </c>
      <c r="R21" s="12" t="s">
        <v>86</v>
      </c>
      <c r="S21" s="12" t="s">
        <v>92</v>
      </c>
      <c r="T21" s="12" t="s">
        <v>56</v>
      </c>
      <c r="U21" s="12" t="s">
        <v>57</v>
      </c>
      <c r="V21" s="47">
        <f t="shared" si="4"/>
        <v>1</v>
      </c>
      <c r="W21" s="49">
        <v>0.25</v>
      </c>
      <c r="X21" s="48">
        <f t="shared" si="5"/>
        <v>0.25</v>
      </c>
      <c r="Y21" s="12" t="s">
        <v>234</v>
      </c>
      <c r="Z21" s="12" t="s">
        <v>93</v>
      </c>
      <c r="AA21" s="25">
        <f t="shared" si="0"/>
        <v>1</v>
      </c>
      <c r="AB21" s="25">
        <v>0</v>
      </c>
      <c r="AC21" s="78">
        <f t="shared" si="6"/>
        <v>0</v>
      </c>
      <c r="AD21" s="12" t="s">
        <v>259</v>
      </c>
      <c r="AE21" s="12" t="s">
        <v>253</v>
      </c>
      <c r="AF21" s="25">
        <f t="shared" si="1"/>
        <v>1</v>
      </c>
      <c r="AG21" s="80">
        <v>0.82899999999999996</v>
      </c>
      <c r="AH21" s="78">
        <f t="shared" si="7"/>
        <v>0.82899999999999996</v>
      </c>
      <c r="AI21" s="12" t="s">
        <v>287</v>
      </c>
      <c r="AJ21" s="12" t="s">
        <v>293</v>
      </c>
      <c r="AK21" s="25">
        <f t="shared" si="2"/>
        <v>1</v>
      </c>
      <c r="AL21" s="80">
        <v>0.98860000000000003</v>
      </c>
      <c r="AM21" s="78">
        <f t="shared" si="8"/>
        <v>0.98860000000000003</v>
      </c>
      <c r="AN21" s="12" t="s">
        <v>313</v>
      </c>
      <c r="AO21" s="12" t="s">
        <v>328</v>
      </c>
      <c r="AP21" s="47">
        <f t="shared" si="3"/>
        <v>1</v>
      </c>
      <c r="AQ21" s="88">
        <f>AVERAGE(W21,AB21,AG21,AL21)</f>
        <v>0.51690000000000003</v>
      </c>
      <c r="AR21" s="62">
        <f t="shared" si="9"/>
        <v>0.51690000000000003</v>
      </c>
      <c r="AS21" s="25" t="s">
        <v>336</v>
      </c>
    </row>
    <row r="22" spans="1:45" s="21" customFormat="1" ht="150" x14ac:dyDescent="0.25">
      <c r="A22" s="13">
        <v>4</v>
      </c>
      <c r="B22" s="12" t="s">
        <v>43</v>
      </c>
      <c r="C22" s="12" t="s">
        <v>58</v>
      </c>
      <c r="D22" s="17" t="s">
        <v>94</v>
      </c>
      <c r="E22" s="12" t="s">
        <v>95</v>
      </c>
      <c r="F22" s="12" t="s">
        <v>82</v>
      </c>
      <c r="G22" s="12" t="s">
        <v>96</v>
      </c>
      <c r="H22" s="12" t="s">
        <v>97</v>
      </c>
      <c r="I22" s="12" t="s">
        <v>50</v>
      </c>
      <c r="J22" s="12" t="s">
        <v>85</v>
      </c>
      <c r="K22" s="12" t="s">
        <v>52</v>
      </c>
      <c r="L22" s="24">
        <v>0.9</v>
      </c>
      <c r="M22" s="24">
        <v>0.9</v>
      </c>
      <c r="N22" s="24">
        <v>0.9</v>
      </c>
      <c r="O22" s="24">
        <v>0.9</v>
      </c>
      <c r="P22" s="24">
        <v>0.9</v>
      </c>
      <c r="Q22" s="12" t="s">
        <v>63</v>
      </c>
      <c r="R22" s="12" t="s">
        <v>98</v>
      </c>
      <c r="S22" s="12" t="s">
        <v>92</v>
      </c>
      <c r="T22" s="12" t="s">
        <v>56</v>
      </c>
      <c r="U22" s="12" t="s">
        <v>57</v>
      </c>
      <c r="V22" s="47">
        <f t="shared" si="4"/>
        <v>0.9</v>
      </c>
      <c r="W22" s="47" t="s">
        <v>204</v>
      </c>
      <c r="X22" s="47" t="s">
        <v>204</v>
      </c>
      <c r="Y22" s="12" t="s">
        <v>249</v>
      </c>
      <c r="Z22" s="47" t="s">
        <v>204</v>
      </c>
      <c r="AA22" s="25">
        <f t="shared" si="0"/>
        <v>0.9</v>
      </c>
      <c r="AB22" s="25">
        <v>0</v>
      </c>
      <c r="AC22" s="78">
        <f t="shared" si="6"/>
        <v>0</v>
      </c>
      <c r="AD22" s="12" t="s">
        <v>259</v>
      </c>
      <c r="AE22" s="12" t="s">
        <v>253</v>
      </c>
      <c r="AF22" s="25">
        <f t="shared" si="1"/>
        <v>0.9</v>
      </c>
      <c r="AG22" s="80">
        <v>1</v>
      </c>
      <c r="AH22" s="78">
        <f t="shared" si="7"/>
        <v>1</v>
      </c>
      <c r="AI22" s="12" t="s">
        <v>288</v>
      </c>
      <c r="AJ22" s="12" t="s">
        <v>293</v>
      </c>
      <c r="AK22" s="25">
        <f t="shared" si="2"/>
        <v>0.9</v>
      </c>
      <c r="AL22" s="80">
        <v>1</v>
      </c>
      <c r="AM22" s="78">
        <f t="shared" si="8"/>
        <v>1</v>
      </c>
      <c r="AN22" s="12" t="s">
        <v>314</v>
      </c>
      <c r="AO22" s="12" t="s">
        <v>328</v>
      </c>
      <c r="AP22" s="47">
        <f t="shared" si="3"/>
        <v>0.9</v>
      </c>
      <c r="AQ22" s="88">
        <f>AVERAGE(W22,AB22,AG22,AL22)</f>
        <v>0.66666666666666663</v>
      </c>
      <c r="AR22" s="62">
        <f t="shared" si="9"/>
        <v>0.7407407407407407</v>
      </c>
      <c r="AS22" s="25" t="s">
        <v>337</v>
      </c>
    </row>
    <row r="23" spans="1:45" s="21" customFormat="1" ht="105" x14ac:dyDescent="0.25">
      <c r="A23" s="13">
        <v>4</v>
      </c>
      <c r="B23" s="12" t="s">
        <v>43</v>
      </c>
      <c r="C23" s="12" t="s">
        <v>58</v>
      </c>
      <c r="D23" s="17" t="s">
        <v>99</v>
      </c>
      <c r="E23" s="12" t="s">
        <v>100</v>
      </c>
      <c r="F23" s="12" t="s">
        <v>82</v>
      </c>
      <c r="G23" s="12" t="s">
        <v>96</v>
      </c>
      <c r="H23" s="12" t="s">
        <v>101</v>
      </c>
      <c r="I23" s="12" t="s">
        <v>50</v>
      </c>
      <c r="J23" s="12" t="s">
        <v>51</v>
      </c>
      <c r="K23" s="12" t="s">
        <v>52</v>
      </c>
      <c r="L23" s="24">
        <v>0</v>
      </c>
      <c r="M23" s="24">
        <v>0</v>
      </c>
      <c r="N23" s="24">
        <v>0</v>
      </c>
      <c r="O23" s="24">
        <v>1</v>
      </c>
      <c r="P23" s="24">
        <v>1</v>
      </c>
      <c r="Q23" s="12" t="s">
        <v>63</v>
      </c>
      <c r="R23" s="26" t="s">
        <v>98</v>
      </c>
      <c r="S23" s="26" t="s">
        <v>92</v>
      </c>
      <c r="T23" s="26" t="s">
        <v>56</v>
      </c>
      <c r="U23" s="26" t="s">
        <v>216</v>
      </c>
      <c r="V23" s="47" t="s">
        <v>171</v>
      </c>
      <c r="W23" s="47" t="s">
        <v>171</v>
      </c>
      <c r="X23" s="48" t="s">
        <v>171</v>
      </c>
      <c r="Y23" s="25" t="s">
        <v>227</v>
      </c>
      <c r="Z23" s="25" t="s">
        <v>171</v>
      </c>
      <c r="AA23" s="25">
        <f t="shared" si="0"/>
        <v>0</v>
      </c>
      <c r="AB23" s="12" t="s">
        <v>252</v>
      </c>
      <c r="AC23" s="78" t="s">
        <v>252</v>
      </c>
      <c r="AD23" s="12" t="s">
        <v>252</v>
      </c>
      <c r="AE23" s="12" t="s">
        <v>252</v>
      </c>
      <c r="AF23" s="25">
        <f t="shared" si="1"/>
        <v>0</v>
      </c>
      <c r="AG23" s="25" t="s">
        <v>252</v>
      </c>
      <c r="AH23" s="78" t="s">
        <v>252</v>
      </c>
      <c r="AI23" s="12" t="s">
        <v>252</v>
      </c>
      <c r="AJ23" s="12" t="s">
        <v>252</v>
      </c>
      <c r="AK23" s="25">
        <f t="shared" si="2"/>
        <v>1</v>
      </c>
      <c r="AL23" s="80">
        <v>1</v>
      </c>
      <c r="AM23" s="78">
        <f t="shared" si="8"/>
        <v>1</v>
      </c>
      <c r="AN23" s="12" t="s">
        <v>315</v>
      </c>
      <c r="AO23" s="12" t="s">
        <v>328</v>
      </c>
      <c r="AP23" s="47">
        <f t="shared" si="3"/>
        <v>1</v>
      </c>
      <c r="AQ23" s="88">
        <v>1</v>
      </c>
      <c r="AR23" s="62">
        <f t="shared" si="9"/>
        <v>1</v>
      </c>
      <c r="AS23" s="25" t="s">
        <v>333</v>
      </c>
    </row>
    <row r="24" spans="1:45" s="21" customFormat="1" ht="105" x14ac:dyDescent="0.25">
      <c r="A24" s="13">
        <v>4</v>
      </c>
      <c r="B24" s="12" t="s">
        <v>43</v>
      </c>
      <c r="C24" s="12" t="s">
        <v>102</v>
      </c>
      <c r="D24" s="17" t="s">
        <v>103</v>
      </c>
      <c r="E24" s="12" t="s">
        <v>104</v>
      </c>
      <c r="F24" s="12" t="s">
        <v>82</v>
      </c>
      <c r="G24" s="12" t="s">
        <v>105</v>
      </c>
      <c r="H24" s="12" t="s">
        <v>106</v>
      </c>
      <c r="I24" s="12" t="s">
        <v>50</v>
      </c>
      <c r="J24" s="12" t="s">
        <v>107</v>
      </c>
      <c r="K24" s="12" t="s">
        <v>108</v>
      </c>
      <c r="L24" s="12">
        <v>5760</v>
      </c>
      <c r="M24" s="12">
        <v>5760</v>
      </c>
      <c r="N24" s="12">
        <v>5760</v>
      </c>
      <c r="O24" s="12">
        <v>5760</v>
      </c>
      <c r="P24" s="12">
        <f t="shared" ref="P24:P31" si="10">SUM(L24:O24)</f>
        <v>23040</v>
      </c>
      <c r="Q24" s="12" t="s">
        <v>63</v>
      </c>
      <c r="R24" s="12" t="s">
        <v>109</v>
      </c>
      <c r="S24" s="12" t="s">
        <v>110</v>
      </c>
      <c r="T24" s="12" t="s">
        <v>111</v>
      </c>
      <c r="U24" s="12" t="s">
        <v>112</v>
      </c>
      <c r="V24" s="50">
        <f t="shared" si="4"/>
        <v>5760</v>
      </c>
      <c r="W24" s="51">
        <v>13395</v>
      </c>
      <c r="X24" s="48">
        <f t="shared" si="5"/>
        <v>1</v>
      </c>
      <c r="Y24" s="12" t="s">
        <v>236</v>
      </c>
      <c r="Z24" s="12" t="s">
        <v>113</v>
      </c>
      <c r="AA24" s="20">
        <f t="shared" si="0"/>
        <v>5760</v>
      </c>
      <c r="AB24" s="12">
        <v>10534</v>
      </c>
      <c r="AC24" s="78">
        <f t="shared" si="6"/>
        <v>1</v>
      </c>
      <c r="AD24" s="12" t="s">
        <v>262</v>
      </c>
      <c r="AE24" s="12" t="s">
        <v>264</v>
      </c>
      <c r="AF24" s="20">
        <f t="shared" si="1"/>
        <v>5760</v>
      </c>
      <c r="AG24" s="12">
        <v>10730</v>
      </c>
      <c r="AH24" s="78">
        <f t="shared" si="7"/>
        <v>1</v>
      </c>
      <c r="AI24" s="12" t="s">
        <v>289</v>
      </c>
      <c r="AJ24" s="12" t="s">
        <v>294</v>
      </c>
      <c r="AK24" s="20">
        <f t="shared" si="2"/>
        <v>5760</v>
      </c>
      <c r="AL24" s="12">
        <v>11496</v>
      </c>
      <c r="AM24" s="78">
        <f t="shared" si="8"/>
        <v>1</v>
      </c>
      <c r="AN24" s="12" t="s">
        <v>316</v>
      </c>
      <c r="AO24" s="12" t="s">
        <v>329</v>
      </c>
      <c r="AP24" s="13">
        <f t="shared" si="3"/>
        <v>23040</v>
      </c>
      <c r="AQ24" s="63">
        <f>SUM(W24,AB24,AG24,AL24)</f>
        <v>46155</v>
      </c>
      <c r="AR24" s="62">
        <f t="shared" si="9"/>
        <v>1</v>
      </c>
      <c r="AS24" s="25" t="s">
        <v>333</v>
      </c>
    </row>
    <row r="25" spans="1:45" s="21" customFormat="1" ht="75" x14ac:dyDescent="0.25">
      <c r="A25" s="13">
        <v>4</v>
      </c>
      <c r="B25" s="12" t="s">
        <v>43</v>
      </c>
      <c r="C25" s="12" t="s">
        <v>102</v>
      </c>
      <c r="D25" s="17" t="s">
        <v>114</v>
      </c>
      <c r="E25" s="12" t="s">
        <v>115</v>
      </c>
      <c r="F25" s="12" t="s">
        <v>47</v>
      </c>
      <c r="G25" s="12" t="s">
        <v>116</v>
      </c>
      <c r="H25" s="12" t="s">
        <v>117</v>
      </c>
      <c r="I25" s="12" t="s">
        <v>50</v>
      </c>
      <c r="J25" s="12" t="s">
        <v>107</v>
      </c>
      <c r="K25" s="12" t="s">
        <v>118</v>
      </c>
      <c r="L25" s="32">
        <v>1440</v>
      </c>
      <c r="M25" s="32">
        <v>1440</v>
      </c>
      <c r="N25" s="32">
        <v>1440</v>
      </c>
      <c r="O25" s="32">
        <v>1440</v>
      </c>
      <c r="P25" s="12">
        <f t="shared" si="10"/>
        <v>5760</v>
      </c>
      <c r="Q25" s="12" t="s">
        <v>63</v>
      </c>
      <c r="R25" s="12" t="s">
        <v>119</v>
      </c>
      <c r="S25" s="12" t="s">
        <v>110</v>
      </c>
      <c r="T25" s="12" t="s">
        <v>111</v>
      </c>
      <c r="U25" s="12" t="s">
        <v>112</v>
      </c>
      <c r="V25" s="50">
        <f t="shared" si="4"/>
        <v>1440</v>
      </c>
      <c r="W25" s="51">
        <v>2214</v>
      </c>
      <c r="X25" s="48">
        <f t="shared" si="5"/>
        <v>1</v>
      </c>
      <c r="Y25" s="12" t="s">
        <v>235</v>
      </c>
      <c r="Z25" s="12" t="s">
        <v>113</v>
      </c>
      <c r="AA25" s="20">
        <f t="shared" si="0"/>
        <v>1440</v>
      </c>
      <c r="AB25" s="12">
        <v>1966</v>
      </c>
      <c r="AC25" s="78">
        <f t="shared" si="6"/>
        <v>1</v>
      </c>
      <c r="AD25" s="12" t="s">
        <v>263</v>
      </c>
      <c r="AE25" s="12" t="s">
        <v>264</v>
      </c>
      <c r="AF25" s="20">
        <f t="shared" si="1"/>
        <v>1440</v>
      </c>
      <c r="AG25" s="12">
        <v>1526</v>
      </c>
      <c r="AH25" s="78">
        <f t="shared" si="7"/>
        <v>1</v>
      </c>
      <c r="AI25" s="12" t="s">
        <v>290</v>
      </c>
      <c r="AJ25" s="12" t="s">
        <v>294</v>
      </c>
      <c r="AK25" s="20">
        <f t="shared" si="2"/>
        <v>1440</v>
      </c>
      <c r="AL25" s="12">
        <v>2607</v>
      </c>
      <c r="AM25" s="78">
        <f t="shared" si="8"/>
        <v>1</v>
      </c>
      <c r="AN25" s="12" t="s">
        <v>317</v>
      </c>
      <c r="AO25" s="12" t="s">
        <v>329</v>
      </c>
      <c r="AP25" s="13">
        <f t="shared" si="3"/>
        <v>5760</v>
      </c>
      <c r="AQ25" s="63">
        <f t="shared" ref="AQ25:AQ27" si="11">SUM(W25,AB25,AG25,AL25)</f>
        <v>8313</v>
      </c>
      <c r="AR25" s="62">
        <f t="shared" si="9"/>
        <v>1</v>
      </c>
      <c r="AS25" s="25" t="s">
        <v>333</v>
      </c>
    </row>
    <row r="26" spans="1:45" s="21" customFormat="1" ht="90" x14ac:dyDescent="0.25">
      <c r="A26" s="13">
        <v>4</v>
      </c>
      <c r="B26" s="12" t="s">
        <v>43</v>
      </c>
      <c r="C26" s="12" t="s">
        <v>102</v>
      </c>
      <c r="D26" s="17" t="s">
        <v>120</v>
      </c>
      <c r="E26" s="12" t="s">
        <v>121</v>
      </c>
      <c r="F26" s="12" t="s">
        <v>47</v>
      </c>
      <c r="G26" s="12" t="s">
        <v>122</v>
      </c>
      <c r="H26" s="12" t="s">
        <v>123</v>
      </c>
      <c r="I26" s="12" t="s">
        <v>50</v>
      </c>
      <c r="J26" s="12" t="s">
        <v>107</v>
      </c>
      <c r="K26" s="12" t="s">
        <v>124</v>
      </c>
      <c r="L26" s="32">
        <v>21</v>
      </c>
      <c r="M26" s="32">
        <v>36</v>
      </c>
      <c r="N26" s="32">
        <v>51</v>
      </c>
      <c r="O26" s="32">
        <v>39</v>
      </c>
      <c r="P26" s="12">
        <f t="shared" si="10"/>
        <v>147</v>
      </c>
      <c r="Q26" s="12" t="s">
        <v>63</v>
      </c>
      <c r="R26" s="12" t="s">
        <v>125</v>
      </c>
      <c r="S26" s="12" t="s">
        <v>126</v>
      </c>
      <c r="T26" s="12" t="s">
        <v>111</v>
      </c>
      <c r="U26" s="12" t="s">
        <v>112</v>
      </c>
      <c r="V26" s="50">
        <f t="shared" si="4"/>
        <v>21</v>
      </c>
      <c r="W26" s="13">
        <v>30</v>
      </c>
      <c r="X26" s="48">
        <f t="shared" si="5"/>
        <v>1</v>
      </c>
      <c r="Y26" s="12" t="s">
        <v>127</v>
      </c>
      <c r="Z26" s="12" t="s">
        <v>128</v>
      </c>
      <c r="AA26" s="20">
        <f t="shared" si="0"/>
        <v>36</v>
      </c>
      <c r="AB26" s="12">
        <v>24</v>
      </c>
      <c r="AC26" s="78">
        <f t="shared" si="6"/>
        <v>0.66666666666666663</v>
      </c>
      <c r="AD26" s="12" t="s">
        <v>260</v>
      </c>
      <c r="AE26" s="12" t="s">
        <v>264</v>
      </c>
      <c r="AF26" s="20">
        <f t="shared" si="1"/>
        <v>51</v>
      </c>
      <c r="AG26" s="12">
        <v>6</v>
      </c>
      <c r="AH26" s="78">
        <f t="shared" si="7"/>
        <v>0.11764705882352941</v>
      </c>
      <c r="AI26" s="12" t="s">
        <v>291</v>
      </c>
      <c r="AJ26" s="12" t="s">
        <v>294</v>
      </c>
      <c r="AK26" s="20">
        <f t="shared" si="2"/>
        <v>39</v>
      </c>
      <c r="AL26" s="12">
        <v>9</v>
      </c>
      <c r="AM26" s="78">
        <f t="shared" si="8"/>
        <v>0.23076923076923078</v>
      </c>
      <c r="AN26" s="12" t="s">
        <v>318</v>
      </c>
      <c r="AO26" s="12" t="s">
        <v>329</v>
      </c>
      <c r="AP26" s="13">
        <f t="shared" si="3"/>
        <v>147</v>
      </c>
      <c r="AQ26" s="63">
        <f t="shared" si="11"/>
        <v>69</v>
      </c>
      <c r="AR26" s="62">
        <f t="shared" si="9"/>
        <v>0.46938775510204084</v>
      </c>
      <c r="AS26" s="25" t="s">
        <v>338</v>
      </c>
    </row>
    <row r="27" spans="1:45" s="21" customFormat="1" ht="90" x14ac:dyDescent="0.25">
      <c r="A27" s="13">
        <v>4</v>
      </c>
      <c r="B27" s="12" t="s">
        <v>43</v>
      </c>
      <c r="C27" s="12" t="s">
        <v>102</v>
      </c>
      <c r="D27" s="17" t="s">
        <v>129</v>
      </c>
      <c r="E27" s="12" t="s">
        <v>130</v>
      </c>
      <c r="F27" s="12" t="s">
        <v>82</v>
      </c>
      <c r="G27" s="12" t="s">
        <v>131</v>
      </c>
      <c r="H27" s="12" t="s">
        <v>132</v>
      </c>
      <c r="I27" s="12" t="s">
        <v>50</v>
      </c>
      <c r="J27" s="12" t="s">
        <v>107</v>
      </c>
      <c r="K27" s="12" t="s">
        <v>133</v>
      </c>
      <c r="L27" s="12">
        <v>9</v>
      </c>
      <c r="M27" s="12">
        <v>12</v>
      </c>
      <c r="N27" s="12">
        <v>18</v>
      </c>
      <c r="O27" s="12">
        <v>12</v>
      </c>
      <c r="P27" s="12">
        <f t="shared" si="10"/>
        <v>51</v>
      </c>
      <c r="Q27" s="12" t="s">
        <v>63</v>
      </c>
      <c r="R27" s="12" t="s">
        <v>125</v>
      </c>
      <c r="S27" s="12" t="s">
        <v>126</v>
      </c>
      <c r="T27" s="12" t="s">
        <v>111</v>
      </c>
      <c r="U27" s="12" t="s">
        <v>112</v>
      </c>
      <c r="V27" s="50">
        <f t="shared" si="4"/>
        <v>9</v>
      </c>
      <c r="W27" s="13">
        <v>12</v>
      </c>
      <c r="X27" s="48">
        <f t="shared" si="5"/>
        <v>1</v>
      </c>
      <c r="Y27" s="12" t="s">
        <v>134</v>
      </c>
      <c r="Z27" s="12" t="s">
        <v>128</v>
      </c>
      <c r="AA27" s="20">
        <f t="shared" si="0"/>
        <v>12</v>
      </c>
      <c r="AB27" s="12">
        <v>22</v>
      </c>
      <c r="AC27" s="78">
        <f t="shared" si="6"/>
        <v>1</v>
      </c>
      <c r="AD27" s="12" t="s">
        <v>261</v>
      </c>
      <c r="AE27" s="12" t="s">
        <v>264</v>
      </c>
      <c r="AF27" s="20">
        <f t="shared" si="1"/>
        <v>18</v>
      </c>
      <c r="AG27" s="12">
        <v>5</v>
      </c>
      <c r="AH27" s="78">
        <f t="shared" si="7"/>
        <v>0.27777777777777779</v>
      </c>
      <c r="AI27" s="12" t="s">
        <v>291</v>
      </c>
      <c r="AJ27" s="12" t="s">
        <v>294</v>
      </c>
      <c r="AK27" s="20">
        <f t="shared" si="2"/>
        <v>12</v>
      </c>
      <c r="AL27" s="12">
        <v>1</v>
      </c>
      <c r="AM27" s="78">
        <f t="shared" si="8"/>
        <v>8.3333333333333329E-2</v>
      </c>
      <c r="AN27" s="12" t="s">
        <v>319</v>
      </c>
      <c r="AO27" s="12" t="s">
        <v>329</v>
      </c>
      <c r="AP27" s="13">
        <f t="shared" si="3"/>
        <v>51</v>
      </c>
      <c r="AQ27" s="63">
        <f t="shared" si="11"/>
        <v>40</v>
      </c>
      <c r="AR27" s="62">
        <f t="shared" si="9"/>
        <v>0.78431372549019607</v>
      </c>
      <c r="AS27" s="25" t="s">
        <v>339</v>
      </c>
    </row>
    <row r="28" spans="1:45" s="21" customFormat="1" ht="105" x14ac:dyDescent="0.25">
      <c r="A28" s="13">
        <v>4</v>
      </c>
      <c r="B28" s="12" t="s">
        <v>43</v>
      </c>
      <c r="C28" s="12" t="s">
        <v>102</v>
      </c>
      <c r="D28" s="17" t="s">
        <v>135</v>
      </c>
      <c r="E28" s="12" t="s">
        <v>136</v>
      </c>
      <c r="F28" s="12" t="s">
        <v>82</v>
      </c>
      <c r="G28" s="12" t="s">
        <v>137</v>
      </c>
      <c r="H28" s="12" t="s">
        <v>138</v>
      </c>
      <c r="I28" s="12" t="s">
        <v>50</v>
      </c>
      <c r="J28" s="12" t="s">
        <v>107</v>
      </c>
      <c r="K28" s="12" t="s">
        <v>139</v>
      </c>
      <c r="L28" s="12">
        <v>36</v>
      </c>
      <c r="M28" s="12">
        <v>89</v>
      </c>
      <c r="N28" s="12">
        <v>89</v>
      </c>
      <c r="O28" s="12">
        <v>60</v>
      </c>
      <c r="P28" s="12">
        <f t="shared" si="10"/>
        <v>274</v>
      </c>
      <c r="Q28" s="12" t="s">
        <v>63</v>
      </c>
      <c r="R28" s="12" t="s">
        <v>140</v>
      </c>
      <c r="S28" s="12" t="s">
        <v>141</v>
      </c>
      <c r="T28" s="12" t="s">
        <v>111</v>
      </c>
      <c r="U28" s="26" t="s">
        <v>216</v>
      </c>
      <c r="V28" s="50">
        <f t="shared" si="4"/>
        <v>36</v>
      </c>
      <c r="W28" s="13">
        <v>36</v>
      </c>
      <c r="X28" s="48">
        <f t="shared" si="5"/>
        <v>1</v>
      </c>
      <c r="Y28" s="12" t="s">
        <v>142</v>
      </c>
      <c r="Z28" s="12" t="s">
        <v>238</v>
      </c>
      <c r="AA28" s="20">
        <f t="shared" si="0"/>
        <v>89</v>
      </c>
      <c r="AB28" s="12">
        <v>89</v>
      </c>
      <c r="AC28" s="78">
        <f t="shared" si="6"/>
        <v>1</v>
      </c>
      <c r="AD28" s="12" t="s">
        <v>265</v>
      </c>
      <c r="AE28" s="12" t="s">
        <v>266</v>
      </c>
      <c r="AF28" s="20">
        <f t="shared" si="1"/>
        <v>89</v>
      </c>
      <c r="AG28" s="12">
        <v>89</v>
      </c>
      <c r="AH28" s="78">
        <f t="shared" si="7"/>
        <v>1</v>
      </c>
      <c r="AI28" s="12" t="s">
        <v>265</v>
      </c>
      <c r="AJ28" s="12" t="s">
        <v>295</v>
      </c>
      <c r="AK28" s="20">
        <f t="shared" si="2"/>
        <v>60</v>
      </c>
      <c r="AL28" s="12">
        <v>60</v>
      </c>
      <c r="AM28" s="78">
        <f t="shared" si="8"/>
        <v>1</v>
      </c>
      <c r="AN28" s="12" t="s">
        <v>320</v>
      </c>
      <c r="AO28" s="12" t="s">
        <v>321</v>
      </c>
      <c r="AP28" s="13">
        <f t="shared" si="3"/>
        <v>274</v>
      </c>
      <c r="AQ28" s="13">
        <f>SUM(W28,AB28,AG28,AL28)</f>
        <v>274</v>
      </c>
      <c r="AR28" s="62">
        <f t="shared" si="9"/>
        <v>1</v>
      </c>
      <c r="AS28" s="25" t="s">
        <v>333</v>
      </c>
    </row>
    <row r="29" spans="1:45" s="21" customFormat="1" ht="90" x14ac:dyDescent="0.25">
      <c r="A29" s="13">
        <v>4</v>
      </c>
      <c r="B29" s="12" t="s">
        <v>43</v>
      </c>
      <c r="C29" s="12" t="s">
        <v>102</v>
      </c>
      <c r="D29" s="17" t="s">
        <v>143</v>
      </c>
      <c r="E29" s="12" t="s">
        <v>144</v>
      </c>
      <c r="F29" s="12" t="s">
        <v>82</v>
      </c>
      <c r="G29" s="12" t="s">
        <v>145</v>
      </c>
      <c r="H29" s="12" t="s">
        <v>146</v>
      </c>
      <c r="I29" s="12" t="s">
        <v>50</v>
      </c>
      <c r="J29" s="12" t="s">
        <v>107</v>
      </c>
      <c r="K29" s="12" t="s">
        <v>139</v>
      </c>
      <c r="L29" s="12">
        <v>75</v>
      </c>
      <c r="M29" s="12">
        <v>90</v>
      </c>
      <c r="N29" s="12">
        <v>90</v>
      </c>
      <c r="O29" s="12">
        <v>75</v>
      </c>
      <c r="P29" s="12">
        <f t="shared" si="10"/>
        <v>330</v>
      </c>
      <c r="Q29" s="12" t="s">
        <v>63</v>
      </c>
      <c r="R29" s="12" t="s">
        <v>147</v>
      </c>
      <c r="S29" s="12" t="s">
        <v>141</v>
      </c>
      <c r="T29" s="12" t="s">
        <v>111</v>
      </c>
      <c r="U29" s="26" t="s">
        <v>216</v>
      </c>
      <c r="V29" s="50">
        <f t="shared" si="4"/>
        <v>75</v>
      </c>
      <c r="W29" s="13">
        <v>118</v>
      </c>
      <c r="X29" s="48">
        <f t="shared" si="5"/>
        <v>1</v>
      </c>
      <c r="Y29" s="12" t="s">
        <v>148</v>
      </c>
      <c r="Z29" s="12" t="s">
        <v>238</v>
      </c>
      <c r="AA29" s="20">
        <f t="shared" si="0"/>
        <v>90</v>
      </c>
      <c r="AB29" s="12">
        <v>92</v>
      </c>
      <c r="AC29" s="78">
        <f t="shared" si="6"/>
        <v>1</v>
      </c>
      <c r="AD29" s="12" t="s">
        <v>267</v>
      </c>
      <c r="AE29" s="12" t="s">
        <v>266</v>
      </c>
      <c r="AF29" s="20">
        <f t="shared" si="1"/>
        <v>90</v>
      </c>
      <c r="AG29" s="12">
        <v>97</v>
      </c>
      <c r="AH29" s="78">
        <f t="shared" si="7"/>
        <v>1</v>
      </c>
      <c r="AI29" s="12" t="s">
        <v>267</v>
      </c>
      <c r="AJ29" s="12" t="s">
        <v>296</v>
      </c>
      <c r="AK29" s="20">
        <f t="shared" si="2"/>
        <v>75</v>
      </c>
      <c r="AL29" s="12">
        <v>88</v>
      </c>
      <c r="AM29" s="78">
        <f t="shared" si="8"/>
        <v>1</v>
      </c>
      <c r="AN29" s="12" t="s">
        <v>322</v>
      </c>
      <c r="AO29" s="12" t="s">
        <v>323</v>
      </c>
      <c r="AP29" s="13">
        <f t="shared" si="3"/>
        <v>330</v>
      </c>
      <c r="AQ29" s="13">
        <f t="shared" ref="AQ29:AQ30" si="12">SUM(W29,AB29,AG29,AL29)</f>
        <v>395</v>
      </c>
      <c r="AR29" s="62">
        <f t="shared" si="9"/>
        <v>1</v>
      </c>
      <c r="AS29" s="25" t="s">
        <v>333</v>
      </c>
    </row>
    <row r="30" spans="1:45" s="21" customFormat="1" ht="90" x14ac:dyDescent="0.25">
      <c r="A30" s="13">
        <v>4</v>
      </c>
      <c r="B30" s="12" t="s">
        <v>43</v>
      </c>
      <c r="C30" s="12" t="s">
        <v>102</v>
      </c>
      <c r="D30" s="17" t="s">
        <v>149</v>
      </c>
      <c r="E30" s="12" t="s">
        <v>150</v>
      </c>
      <c r="F30" s="12" t="s">
        <v>82</v>
      </c>
      <c r="G30" s="12" t="s">
        <v>151</v>
      </c>
      <c r="H30" s="12" t="s">
        <v>152</v>
      </c>
      <c r="I30" s="12" t="s">
        <v>50</v>
      </c>
      <c r="J30" s="12" t="s">
        <v>107</v>
      </c>
      <c r="K30" s="12" t="s">
        <v>139</v>
      </c>
      <c r="L30" s="12">
        <v>3</v>
      </c>
      <c r="M30" s="12">
        <v>7</v>
      </c>
      <c r="N30" s="12">
        <v>7</v>
      </c>
      <c r="O30" s="12">
        <v>6</v>
      </c>
      <c r="P30" s="12">
        <f t="shared" si="10"/>
        <v>23</v>
      </c>
      <c r="Q30" s="12" t="s">
        <v>63</v>
      </c>
      <c r="R30" s="12" t="s">
        <v>153</v>
      </c>
      <c r="S30" s="12" t="s">
        <v>141</v>
      </c>
      <c r="T30" s="12" t="s">
        <v>111</v>
      </c>
      <c r="U30" s="26" t="s">
        <v>216</v>
      </c>
      <c r="V30" s="50">
        <f t="shared" si="4"/>
        <v>3</v>
      </c>
      <c r="W30" s="13">
        <v>3</v>
      </c>
      <c r="X30" s="48">
        <f t="shared" si="5"/>
        <v>1</v>
      </c>
      <c r="Y30" s="12" t="s">
        <v>154</v>
      </c>
      <c r="Z30" s="12" t="s">
        <v>238</v>
      </c>
      <c r="AA30" s="20">
        <f t="shared" si="0"/>
        <v>7</v>
      </c>
      <c r="AB30" s="12">
        <v>7</v>
      </c>
      <c r="AC30" s="78">
        <f t="shared" si="6"/>
        <v>1</v>
      </c>
      <c r="AD30" s="12" t="s">
        <v>268</v>
      </c>
      <c r="AE30" s="12" t="s">
        <v>266</v>
      </c>
      <c r="AF30" s="20">
        <f t="shared" si="1"/>
        <v>7</v>
      </c>
      <c r="AG30" s="12">
        <v>7</v>
      </c>
      <c r="AH30" s="78">
        <f t="shared" si="7"/>
        <v>1</v>
      </c>
      <c r="AI30" s="12" t="s">
        <v>268</v>
      </c>
      <c r="AJ30" s="12" t="s">
        <v>297</v>
      </c>
      <c r="AK30" s="20">
        <f t="shared" si="2"/>
        <v>6</v>
      </c>
      <c r="AL30" s="12">
        <v>7</v>
      </c>
      <c r="AM30" s="78">
        <f t="shared" si="8"/>
        <v>1</v>
      </c>
      <c r="AN30" s="12" t="s">
        <v>324</v>
      </c>
      <c r="AO30" s="12" t="s">
        <v>325</v>
      </c>
      <c r="AP30" s="13">
        <f t="shared" si="3"/>
        <v>23</v>
      </c>
      <c r="AQ30" s="13">
        <f t="shared" si="12"/>
        <v>24</v>
      </c>
      <c r="AR30" s="62">
        <f t="shared" si="9"/>
        <v>1</v>
      </c>
      <c r="AS30" s="25" t="s">
        <v>333</v>
      </c>
    </row>
    <row r="31" spans="1:45" s="21" customFormat="1" ht="90" x14ac:dyDescent="0.25">
      <c r="A31" s="13">
        <v>4</v>
      </c>
      <c r="B31" s="12" t="s">
        <v>43</v>
      </c>
      <c r="C31" s="12" t="s">
        <v>102</v>
      </c>
      <c r="D31" s="17" t="s">
        <v>155</v>
      </c>
      <c r="E31" s="12" t="s">
        <v>156</v>
      </c>
      <c r="F31" s="12" t="s">
        <v>82</v>
      </c>
      <c r="G31" s="12" t="s">
        <v>157</v>
      </c>
      <c r="H31" s="12" t="s">
        <v>158</v>
      </c>
      <c r="I31" s="12" t="s">
        <v>50</v>
      </c>
      <c r="J31" s="12" t="s">
        <v>107</v>
      </c>
      <c r="K31" s="12" t="s">
        <v>139</v>
      </c>
      <c r="L31" s="12">
        <v>12</v>
      </c>
      <c r="M31" s="12">
        <v>25</v>
      </c>
      <c r="N31" s="12">
        <v>25</v>
      </c>
      <c r="O31" s="12">
        <v>26</v>
      </c>
      <c r="P31" s="12">
        <f t="shared" si="10"/>
        <v>88</v>
      </c>
      <c r="Q31" s="12" t="s">
        <v>63</v>
      </c>
      <c r="R31" s="12" t="s">
        <v>159</v>
      </c>
      <c r="S31" s="12" t="s">
        <v>141</v>
      </c>
      <c r="T31" s="12" t="s">
        <v>111</v>
      </c>
      <c r="U31" s="26" t="s">
        <v>216</v>
      </c>
      <c r="V31" s="50">
        <f t="shared" si="4"/>
        <v>12</v>
      </c>
      <c r="W31" s="13">
        <v>31</v>
      </c>
      <c r="X31" s="48">
        <f t="shared" si="5"/>
        <v>1</v>
      </c>
      <c r="Y31" s="12" t="s">
        <v>237</v>
      </c>
      <c r="Z31" s="12" t="s">
        <v>238</v>
      </c>
      <c r="AA31" s="20">
        <f t="shared" si="0"/>
        <v>25</v>
      </c>
      <c r="AB31" s="12">
        <v>27</v>
      </c>
      <c r="AC31" s="78">
        <f t="shared" si="6"/>
        <v>1</v>
      </c>
      <c r="AD31" s="12" t="s">
        <v>269</v>
      </c>
      <c r="AE31" s="12" t="s">
        <v>266</v>
      </c>
      <c r="AF31" s="20">
        <f t="shared" si="1"/>
        <v>25</v>
      </c>
      <c r="AG31" s="12">
        <v>25</v>
      </c>
      <c r="AH31" s="78">
        <f t="shared" si="7"/>
        <v>1</v>
      </c>
      <c r="AI31" s="12" t="s">
        <v>292</v>
      </c>
      <c r="AJ31" s="12" t="s">
        <v>298</v>
      </c>
      <c r="AK31" s="20">
        <f t="shared" si="2"/>
        <v>26</v>
      </c>
      <c r="AL31" s="12">
        <v>31</v>
      </c>
      <c r="AM31" s="78">
        <f t="shared" si="8"/>
        <v>1</v>
      </c>
      <c r="AN31" s="12" t="s">
        <v>326</v>
      </c>
      <c r="AO31" s="12" t="s">
        <v>327</v>
      </c>
      <c r="AP31" s="13">
        <f t="shared" si="3"/>
        <v>88</v>
      </c>
      <c r="AQ31" s="13">
        <f>SUM(W31,AB31,AG31,AL31)</f>
        <v>114</v>
      </c>
      <c r="AR31" s="62">
        <f t="shared" si="9"/>
        <v>1</v>
      </c>
      <c r="AS31" s="25" t="s">
        <v>333</v>
      </c>
    </row>
    <row r="32" spans="1:45" s="5" customFormat="1" ht="15.75" x14ac:dyDescent="0.25">
      <c r="A32" s="6"/>
      <c r="B32" s="6"/>
      <c r="C32" s="6"/>
      <c r="D32" s="6"/>
      <c r="E32" s="9" t="s">
        <v>160</v>
      </c>
      <c r="F32" s="6"/>
      <c r="G32" s="6"/>
      <c r="H32" s="6"/>
      <c r="I32" s="6"/>
      <c r="J32" s="6"/>
      <c r="K32" s="6"/>
      <c r="L32" s="10"/>
      <c r="M32" s="10"/>
      <c r="N32" s="10"/>
      <c r="O32" s="10"/>
      <c r="P32" s="10"/>
      <c r="Q32" s="6"/>
      <c r="R32" s="6"/>
      <c r="S32" s="6"/>
      <c r="T32" s="6"/>
      <c r="U32" s="6"/>
      <c r="V32" s="52"/>
      <c r="W32" s="52"/>
      <c r="X32" s="59">
        <f>AVERAGE(X15:X31)*80%</f>
        <v>0.6589846153846155</v>
      </c>
      <c r="Y32" s="10"/>
      <c r="Z32" s="10"/>
      <c r="AA32" s="10"/>
      <c r="AB32" s="10"/>
      <c r="AC32" s="79">
        <f>AVERAGE(AC15:AC31)*80%</f>
        <v>0.5434808888888889</v>
      </c>
      <c r="AD32" s="10"/>
      <c r="AE32" s="10"/>
      <c r="AF32" s="10"/>
      <c r="AG32" s="10"/>
      <c r="AH32" s="79">
        <f>AVERAGE(AH15:AH31)*80%</f>
        <v>0.65353326703291137</v>
      </c>
      <c r="AI32" s="10"/>
      <c r="AJ32" s="10"/>
      <c r="AK32" s="10"/>
      <c r="AL32" s="10"/>
      <c r="AM32" s="79">
        <f>AVERAGE(AM15:AM31)*80%</f>
        <v>0.67962998778998784</v>
      </c>
      <c r="AN32" s="6"/>
      <c r="AO32" s="6"/>
      <c r="AP32" s="52"/>
      <c r="AQ32" s="52"/>
      <c r="AR32" s="59">
        <f>AVERAGE(AR15:AR31)*80%</f>
        <v>0.67539675525514387</v>
      </c>
      <c r="AS32" s="6"/>
    </row>
    <row r="33" spans="1:45" s="38" customFormat="1" ht="105" customHeight="1" x14ac:dyDescent="0.25">
      <c r="A33" s="27">
        <v>7</v>
      </c>
      <c r="B33" s="18" t="s">
        <v>161</v>
      </c>
      <c r="C33" s="18" t="s">
        <v>162</v>
      </c>
      <c r="D33" s="70" t="s">
        <v>163</v>
      </c>
      <c r="E33" s="71" t="s">
        <v>164</v>
      </c>
      <c r="F33" s="71" t="s">
        <v>165</v>
      </c>
      <c r="G33" s="71" t="s">
        <v>166</v>
      </c>
      <c r="H33" s="71" t="s">
        <v>167</v>
      </c>
      <c r="I33" s="72" t="s">
        <v>168</v>
      </c>
      <c r="J33" s="71" t="s">
        <v>169</v>
      </c>
      <c r="K33" s="71" t="s">
        <v>170</v>
      </c>
      <c r="L33" s="73" t="s">
        <v>171</v>
      </c>
      <c r="M33" s="74">
        <v>0.8</v>
      </c>
      <c r="N33" s="73" t="s">
        <v>171</v>
      </c>
      <c r="O33" s="44">
        <v>0.8</v>
      </c>
      <c r="P33" s="44">
        <v>0.8</v>
      </c>
      <c r="Q33" s="41" t="s">
        <v>172</v>
      </c>
      <c r="R33" s="41" t="s">
        <v>173</v>
      </c>
      <c r="S33" s="71" t="s">
        <v>174</v>
      </c>
      <c r="T33" s="71" t="s">
        <v>175</v>
      </c>
      <c r="U33" s="75" t="s">
        <v>176</v>
      </c>
      <c r="V33" s="53" t="s">
        <v>171</v>
      </c>
      <c r="W33" s="27" t="s">
        <v>171</v>
      </c>
      <c r="X33" s="54" t="s">
        <v>171</v>
      </c>
      <c r="Y33" s="18" t="s">
        <v>239</v>
      </c>
      <c r="Z33" s="18" t="s">
        <v>171</v>
      </c>
      <c r="AA33" s="34">
        <f>M33</f>
        <v>0.8</v>
      </c>
      <c r="AB33" s="35">
        <v>0.96</v>
      </c>
      <c r="AC33" s="36">
        <f t="shared" ref="AC33:AC39" si="13">IF(AB33/AA33&gt;100%,100%,AB33/AA33)</f>
        <v>1</v>
      </c>
      <c r="AD33" s="18" t="s">
        <v>270</v>
      </c>
      <c r="AE33" s="18" t="s">
        <v>271</v>
      </c>
      <c r="AF33" s="33" t="s">
        <v>171</v>
      </c>
      <c r="AG33" s="18" t="s">
        <v>171</v>
      </c>
      <c r="AH33" s="18" t="s">
        <v>171</v>
      </c>
      <c r="AI33" s="18" t="s">
        <v>171</v>
      </c>
      <c r="AJ33" s="18" t="s">
        <v>171</v>
      </c>
      <c r="AK33" s="34">
        <f>O33</f>
        <v>0.8</v>
      </c>
      <c r="AL33" s="37">
        <v>0.96</v>
      </c>
      <c r="AM33" s="36">
        <f t="shared" ref="AM33:AM39" si="14">IF(AL33/AK33&gt;100%,100%,AL33/AK33)</f>
        <v>1</v>
      </c>
      <c r="AN33" s="18" t="s">
        <v>340</v>
      </c>
      <c r="AO33" s="18" t="s">
        <v>341</v>
      </c>
      <c r="AP33" s="44">
        <f>P33</f>
        <v>0.8</v>
      </c>
      <c r="AQ33" s="60">
        <f>AVERAGE(AB33,AL33)</f>
        <v>0.96</v>
      </c>
      <c r="AR33" s="36">
        <f t="shared" ref="AR33:AR39" si="15">IF(AQ33/AP33&gt;100%,100%,AQ33/AP33)</f>
        <v>1</v>
      </c>
      <c r="AS33" s="18" t="s">
        <v>342</v>
      </c>
    </row>
    <row r="34" spans="1:45" s="38" customFormat="1" ht="240" x14ac:dyDescent="0.25">
      <c r="A34" s="27">
        <v>7</v>
      </c>
      <c r="B34" s="18" t="s">
        <v>161</v>
      </c>
      <c r="C34" s="18" t="s">
        <v>162</v>
      </c>
      <c r="D34" s="27" t="s">
        <v>177</v>
      </c>
      <c r="E34" s="41" t="s">
        <v>178</v>
      </c>
      <c r="F34" s="41" t="s">
        <v>165</v>
      </c>
      <c r="G34" s="41" t="s">
        <v>179</v>
      </c>
      <c r="H34" s="41" t="s">
        <v>180</v>
      </c>
      <c r="I34" s="41" t="s">
        <v>181</v>
      </c>
      <c r="J34" s="41" t="s">
        <v>169</v>
      </c>
      <c r="K34" s="41" t="s">
        <v>182</v>
      </c>
      <c r="L34" s="76">
        <v>1</v>
      </c>
      <c r="M34" s="76">
        <v>1</v>
      </c>
      <c r="N34" s="76">
        <v>1</v>
      </c>
      <c r="O34" s="77">
        <v>1</v>
      </c>
      <c r="P34" s="77">
        <v>1</v>
      </c>
      <c r="Q34" s="41" t="s">
        <v>172</v>
      </c>
      <c r="R34" s="41" t="s">
        <v>183</v>
      </c>
      <c r="S34" s="41" t="s">
        <v>184</v>
      </c>
      <c r="T34" s="71" t="s">
        <v>175</v>
      </c>
      <c r="U34" s="75" t="s">
        <v>185</v>
      </c>
      <c r="V34" s="55">
        <v>1</v>
      </c>
      <c r="W34" s="56">
        <v>0.8</v>
      </c>
      <c r="X34" s="36">
        <f t="shared" ref="X34:X39" si="16">IF(W34/V34&gt;100%,100%,W34/V34)</f>
        <v>0.8</v>
      </c>
      <c r="Y34" s="18" t="s">
        <v>240</v>
      </c>
      <c r="Z34" s="18" t="s">
        <v>241</v>
      </c>
      <c r="AA34" s="34">
        <f t="shared" ref="AA34:AA39" si="17">M34</f>
        <v>1</v>
      </c>
      <c r="AB34" s="37">
        <v>0.8</v>
      </c>
      <c r="AC34" s="36">
        <f t="shared" si="13"/>
        <v>0.8</v>
      </c>
      <c r="AD34" s="18" t="s">
        <v>272</v>
      </c>
      <c r="AE34" s="18" t="s">
        <v>273</v>
      </c>
      <c r="AF34" s="34">
        <f>N34</f>
        <v>1</v>
      </c>
      <c r="AG34" s="37">
        <v>0.85709999999999997</v>
      </c>
      <c r="AH34" s="36">
        <f t="shared" ref="AH34:AH36" si="18">IF(AG34/AF34&gt;100%,100%,AG34/AF34)</f>
        <v>0.85709999999999997</v>
      </c>
      <c r="AI34" s="18" t="s">
        <v>299</v>
      </c>
      <c r="AJ34" s="18" t="s">
        <v>300</v>
      </c>
      <c r="AK34" s="34">
        <f t="shared" ref="AK34:AK39" si="19">O34</f>
        <v>1</v>
      </c>
      <c r="AL34" s="37">
        <v>0.86599999999999999</v>
      </c>
      <c r="AM34" s="36">
        <f t="shared" si="14"/>
        <v>0.86599999999999999</v>
      </c>
      <c r="AN34" s="18" t="s">
        <v>343</v>
      </c>
      <c r="AO34" s="18" t="s">
        <v>273</v>
      </c>
      <c r="AP34" s="44">
        <f t="shared" ref="AP34:AP39" si="20">P34</f>
        <v>1</v>
      </c>
      <c r="AQ34" s="60">
        <f>AVERAGE(AB34,AG34,AL34)</f>
        <v>0.8410333333333333</v>
      </c>
      <c r="AR34" s="36">
        <f t="shared" si="15"/>
        <v>0.8410333333333333</v>
      </c>
      <c r="AS34" s="18" t="s">
        <v>344</v>
      </c>
    </row>
    <row r="35" spans="1:45" s="38" customFormat="1" ht="150" x14ac:dyDescent="0.25">
      <c r="A35" s="27">
        <v>7</v>
      </c>
      <c r="B35" s="18" t="s">
        <v>161</v>
      </c>
      <c r="C35" s="18" t="s">
        <v>186</v>
      </c>
      <c r="D35" s="27" t="s">
        <v>187</v>
      </c>
      <c r="E35" s="41" t="s">
        <v>188</v>
      </c>
      <c r="F35" s="41" t="s">
        <v>165</v>
      </c>
      <c r="G35" s="41" t="s">
        <v>189</v>
      </c>
      <c r="H35" s="41" t="s">
        <v>190</v>
      </c>
      <c r="I35" s="41" t="s">
        <v>181</v>
      </c>
      <c r="J35" s="41" t="s">
        <v>169</v>
      </c>
      <c r="K35" s="41" t="s">
        <v>191</v>
      </c>
      <c r="L35" s="73" t="s">
        <v>171</v>
      </c>
      <c r="M35" s="74">
        <v>1</v>
      </c>
      <c r="N35" s="74">
        <v>1</v>
      </c>
      <c r="O35" s="44">
        <v>1</v>
      </c>
      <c r="P35" s="44">
        <v>1</v>
      </c>
      <c r="Q35" s="41" t="s">
        <v>172</v>
      </c>
      <c r="R35" s="41" t="s">
        <v>192</v>
      </c>
      <c r="S35" s="41" t="s">
        <v>193</v>
      </c>
      <c r="T35" s="71" t="s">
        <v>175</v>
      </c>
      <c r="U35" s="75" t="s">
        <v>194</v>
      </c>
      <c r="V35" s="55" t="s">
        <v>171</v>
      </c>
      <c r="W35" s="27" t="s">
        <v>171</v>
      </c>
      <c r="X35" s="27" t="s">
        <v>171</v>
      </c>
      <c r="Y35" s="18" t="s">
        <v>239</v>
      </c>
      <c r="Z35" s="18" t="s">
        <v>171</v>
      </c>
      <c r="AA35" s="34">
        <f t="shared" si="17"/>
        <v>1</v>
      </c>
      <c r="AB35" s="84">
        <v>1</v>
      </c>
      <c r="AC35" s="36">
        <f t="shared" si="13"/>
        <v>1</v>
      </c>
      <c r="AD35" s="19" t="s">
        <v>278</v>
      </c>
      <c r="AE35" s="18" t="s">
        <v>279</v>
      </c>
      <c r="AF35" s="34">
        <f t="shared" ref="AF35:AF36" si="21">N35</f>
        <v>1</v>
      </c>
      <c r="AG35" s="37">
        <v>1</v>
      </c>
      <c r="AH35" s="36">
        <f t="shared" si="18"/>
        <v>1</v>
      </c>
      <c r="AI35" s="18" t="s">
        <v>192</v>
      </c>
      <c r="AJ35" s="18" t="s">
        <v>301</v>
      </c>
      <c r="AK35" s="34">
        <f t="shared" si="19"/>
        <v>1</v>
      </c>
      <c r="AL35" s="39">
        <v>1</v>
      </c>
      <c r="AM35" s="36">
        <f t="shared" si="14"/>
        <v>1</v>
      </c>
      <c r="AN35" s="18" t="s">
        <v>278</v>
      </c>
      <c r="AO35" s="18" t="s">
        <v>345</v>
      </c>
      <c r="AP35" s="44">
        <f t="shared" si="20"/>
        <v>1</v>
      </c>
      <c r="AQ35" s="60">
        <f>AVERAGE(W35,AB35,AG35,AL35)</f>
        <v>1</v>
      </c>
      <c r="AR35" s="36">
        <f t="shared" si="15"/>
        <v>1</v>
      </c>
      <c r="AS35" s="18" t="s">
        <v>342</v>
      </c>
    </row>
    <row r="36" spans="1:45" s="38" customFormat="1" ht="150" x14ac:dyDescent="0.25">
      <c r="A36" s="27">
        <v>7</v>
      </c>
      <c r="B36" s="18" t="s">
        <v>161</v>
      </c>
      <c r="C36" s="18" t="s">
        <v>162</v>
      </c>
      <c r="D36" s="27" t="s">
        <v>195</v>
      </c>
      <c r="E36" s="41" t="s">
        <v>196</v>
      </c>
      <c r="F36" s="41" t="s">
        <v>165</v>
      </c>
      <c r="G36" s="41" t="s">
        <v>197</v>
      </c>
      <c r="H36" s="41" t="s">
        <v>198</v>
      </c>
      <c r="I36" s="41" t="s">
        <v>181</v>
      </c>
      <c r="J36" s="41" t="s">
        <v>85</v>
      </c>
      <c r="K36" s="41" t="s">
        <v>197</v>
      </c>
      <c r="L36" s="74">
        <v>1</v>
      </c>
      <c r="M36" s="73" t="s">
        <v>171</v>
      </c>
      <c r="N36" s="74">
        <v>1</v>
      </c>
      <c r="O36" s="44" t="s">
        <v>171</v>
      </c>
      <c r="P36" s="44">
        <v>1</v>
      </c>
      <c r="Q36" s="41" t="s">
        <v>63</v>
      </c>
      <c r="R36" s="41" t="s">
        <v>199</v>
      </c>
      <c r="S36" s="41" t="s">
        <v>199</v>
      </c>
      <c r="T36" s="71" t="s">
        <v>175</v>
      </c>
      <c r="U36" s="75" t="s">
        <v>185</v>
      </c>
      <c r="V36" s="55">
        <v>1</v>
      </c>
      <c r="W36" s="56">
        <v>1</v>
      </c>
      <c r="X36" s="36">
        <f t="shared" si="16"/>
        <v>1</v>
      </c>
      <c r="Y36" s="18" t="s">
        <v>242</v>
      </c>
      <c r="Z36" s="42" t="s">
        <v>246</v>
      </c>
      <c r="AA36" s="34" t="str">
        <f t="shared" si="17"/>
        <v>No programada</v>
      </c>
      <c r="AB36" s="37" t="s">
        <v>171</v>
      </c>
      <c r="AC36" s="36" t="s">
        <v>171</v>
      </c>
      <c r="AD36" s="18" t="s">
        <v>171</v>
      </c>
      <c r="AE36" s="18" t="s">
        <v>171</v>
      </c>
      <c r="AF36" s="34">
        <f t="shared" si="21"/>
        <v>1</v>
      </c>
      <c r="AG36" s="37">
        <v>1</v>
      </c>
      <c r="AH36" s="36">
        <f t="shared" si="18"/>
        <v>1</v>
      </c>
      <c r="AI36" s="18" t="s">
        <v>302</v>
      </c>
      <c r="AJ36" s="18" t="s">
        <v>275</v>
      </c>
      <c r="AK36" s="34" t="str">
        <f t="shared" si="19"/>
        <v>No programada</v>
      </c>
      <c r="AL36" s="22" t="s">
        <v>171</v>
      </c>
      <c r="AM36" s="22" t="s">
        <v>171</v>
      </c>
      <c r="AN36" s="22" t="s">
        <v>171</v>
      </c>
      <c r="AO36" s="22" t="s">
        <v>171</v>
      </c>
      <c r="AP36" s="44">
        <f t="shared" si="20"/>
        <v>1</v>
      </c>
      <c r="AQ36" s="60">
        <f>AVERAGE(W36,AG36)</f>
        <v>1</v>
      </c>
      <c r="AR36" s="36">
        <f t="shared" si="15"/>
        <v>1</v>
      </c>
      <c r="AS36" s="18" t="s">
        <v>342</v>
      </c>
    </row>
    <row r="37" spans="1:45" s="38" customFormat="1" ht="105" x14ac:dyDescent="0.25">
      <c r="A37" s="27">
        <v>7</v>
      </c>
      <c r="B37" s="18" t="s">
        <v>161</v>
      </c>
      <c r="C37" s="18" t="s">
        <v>162</v>
      </c>
      <c r="D37" s="27" t="s">
        <v>200</v>
      </c>
      <c r="E37" s="18" t="s">
        <v>201</v>
      </c>
      <c r="F37" s="18" t="s">
        <v>165</v>
      </c>
      <c r="G37" s="18" t="s">
        <v>202</v>
      </c>
      <c r="H37" s="18" t="s">
        <v>203</v>
      </c>
      <c r="I37" s="18" t="s">
        <v>204</v>
      </c>
      <c r="J37" s="19" t="s">
        <v>107</v>
      </c>
      <c r="K37" s="18" t="s">
        <v>202</v>
      </c>
      <c r="L37" s="40">
        <v>0</v>
      </c>
      <c r="M37" s="40">
        <v>1</v>
      </c>
      <c r="N37" s="40">
        <v>0</v>
      </c>
      <c r="O37" s="40">
        <v>1</v>
      </c>
      <c r="P37" s="40">
        <v>2</v>
      </c>
      <c r="Q37" s="18" t="s">
        <v>63</v>
      </c>
      <c r="R37" s="41" t="s">
        <v>199</v>
      </c>
      <c r="S37" s="41" t="s">
        <v>199</v>
      </c>
      <c r="T37" s="18" t="s">
        <v>205</v>
      </c>
      <c r="U37" s="42" t="s">
        <v>171</v>
      </c>
      <c r="V37" s="53" t="s">
        <v>171</v>
      </c>
      <c r="W37" s="53" t="s">
        <v>171</v>
      </c>
      <c r="X37" s="53" t="s">
        <v>171</v>
      </c>
      <c r="Y37" s="18" t="s">
        <v>239</v>
      </c>
      <c r="Z37" s="42" t="s">
        <v>171</v>
      </c>
      <c r="AA37" s="43">
        <f t="shared" si="17"/>
        <v>1</v>
      </c>
      <c r="AB37" s="43">
        <v>1</v>
      </c>
      <c r="AC37" s="36">
        <f t="shared" si="13"/>
        <v>1</v>
      </c>
      <c r="AD37" s="18" t="s">
        <v>274</v>
      </c>
      <c r="AE37" s="42" t="s">
        <v>275</v>
      </c>
      <c r="AF37" s="42" t="s">
        <v>171</v>
      </c>
      <c r="AG37" s="42" t="s">
        <v>171</v>
      </c>
      <c r="AH37" s="42" t="s">
        <v>171</v>
      </c>
      <c r="AI37" s="42" t="s">
        <v>171</v>
      </c>
      <c r="AJ37" s="43" t="s">
        <v>171</v>
      </c>
      <c r="AK37" s="43">
        <f t="shared" si="19"/>
        <v>1</v>
      </c>
      <c r="AL37" s="43">
        <v>1</v>
      </c>
      <c r="AM37" s="36">
        <f t="shared" si="14"/>
        <v>1</v>
      </c>
      <c r="AN37" s="18" t="s">
        <v>346</v>
      </c>
      <c r="AO37" s="42" t="s">
        <v>346</v>
      </c>
      <c r="AP37" s="61">
        <f t="shared" si="20"/>
        <v>2</v>
      </c>
      <c r="AQ37" s="61">
        <f>SUM(AB37,AL37)</f>
        <v>2</v>
      </c>
      <c r="AR37" s="36">
        <f t="shared" si="15"/>
        <v>1</v>
      </c>
      <c r="AS37" s="18" t="s">
        <v>342</v>
      </c>
    </row>
    <row r="38" spans="1:45" s="38" customFormat="1" ht="105" x14ac:dyDescent="0.25">
      <c r="A38" s="27">
        <v>5</v>
      </c>
      <c r="B38" s="18" t="s">
        <v>206</v>
      </c>
      <c r="C38" s="18" t="s">
        <v>207</v>
      </c>
      <c r="D38" s="27" t="s">
        <v>208</v>
      </c>
      <c r="E38" s="41" t="s">
        <v>209</v>
      </c>
      <c r="F38" s="41" t="s">
        <v>165</v>
      </c>
      <c r="G38" s="41" t="s">
        <v>210</v>
      </c>
      <c r="H38" s="41" t="s">
        <v>211</v>
      </c>
      <c r="I38" s="41" t="s">
        <v>212</v>
      </c>
      <c r="J38" s="41" t="s">
        <v>107</v>
      </c>
      <c r="K38" s="41" t="s">
        <v>213</v>
      </c>
      <c r="L38" s="74">
        <v>1</v>
      </c>
      <c r="M38" s="74">
        <v>0</v>
      </c>
      <c r="N38" s="74">
        <v>0</v>
      </c>
      <c r="O38" s="44">
        <v>0</v>
      </c>
      <c r="P38" s="44">
        <v>1</v>
      </c>
      <c r="Q38" s="41" t="s">
        <v>63</v>
      </c>
      <c r="R38" s="41" t="s">
        <v>214</v>
      </c>
      <c r="S38" s="41" t="s">
        <v>215</v>
      </c>
      <c r="T38" s="71" t="s">
        <v>216</v>
      </c>
      <c r="U38" s="75" t="s">
        <v>217</v>
      </c>
      <c r="V38" s="44">
        <v>1</v>
      </c>
      <c r="W38" s="36">
        <f>28/29</f>
        <v>0.96551724137931039</v>
      </c>
      <c r="X38" s="36">
        <f t="shared" si="16"/>
        <v>0.96551724137931039</v>
      </c>
      <c r="Y38" s="18" t="s">
        <v>244</v>
      </c>
      <c r="Z38" s="18" t="s">
        <v>243</v>
      </c>
      <c r="AA38" s="22" t="s">
        <v>171</v>
      </c>
      <c r="AB38" s="22" t="s">
        <v>171</v>
      </c>
      <c r="AC38" s="22" t="s">
        <v>171</v>
      </c>
      <c r="AD38" s="22" t="s">
        <v>171</v>
      </c>
      <c r="AE38" s="22" t="s">
        <v>171</v>
      </c>
      <c r="AF38" s="22" t="s">
        <v>171</v>
      </c>
      <c r="AG38" s="22" t="s">
        <v>171</v>
      </c>
      <c r="AH38" s="22" t="s">
        <v>171</v>
      </c>
      <c r="AI38" s="22" t="s">
        <v>171</v>
      </c>
      <c r="AJ38" s="22" t="s">
        <v>171</v>
      </c>
      <c r="AK38" s="22" t="s">
        <v>171</v>
      </c>
      <c r="AL38" s="22" t="s">
        <v>171</v>
      </c>
      <c r="AM38" s="22" t="s">
        <v>171</v>
      </c>
      <c r="AN38" s="22" t="s">
        <v>171</v>
      </c>
      <c r="AO38" s="22" t="s">
        <v>171</v>
      </c>
      <c r="AP38" s="44">
        <f t="shared" si="20"/>
        <v>1</v>
      </c>
      <c r="AQ38" s="81">
        <v>1</v>
      </c>
      <c r="AR38" s="36">
        <f t="shared" si="15"/>
        <v>1</v>
      </c>
      <c r="AS38" s="18" t="s">
        <v>342</v>
      </c>
    </row>
    <row r="39" spans="1:45" s="38" customFormat="1" ht="150" x14ac:dyDescent="0.25">
      <c r="A39" s="27">
        <v>5</v>
      </c>
      <c r="B39" s="18" t="s">
        <v>206</v>
      </c>
      <c r="C39" s="18" t="s">
        <v>207</v>
      </c>
      <c r="D39" s="27" t="s">
        <v>218</v>
      </c>
      <c r="E39" s="41" t="s">
        <v>219</v>
      </c>
      <c r="F39" s="41" t="s">
        <v>165</v>
      </c>
      <c r="G39" s="41" t="s">
        <v>220</v>
      </c>
      <c r="H39" s="41" t="s">
        <v>221</v>
      </c>
      <c r="I39" s="41" t="s">
        <v>204</v>
      </c>
      <c r="J39" s="41" t="s">
        <v>85</v>
      </c>
      <c r="K39" s="41" t="s">
        <v>222</v>
      </c>
      <c r="L39" s="74">
        <v>1</v>
      </c>
      <c r="M39" s="74">
        <v>1</v>
      </c>
      <c r="N39" s="74">
        <v>1</v>
      </c>
      <c r="O39" s="74">
        <v>1</v>
      </c>
      <c r="P39" s="74">
        <v>1</v>
      </c>
      <c r="Q39" s="41" t="s">
        <v>223</v>
      </c>
      <c r="R39" s="41" t="s">
        <v>224</v>
      </c>
      <c r="S39" s="41" t="s">
        <v>215</v>
      </c>
      <c r="T39" s="71" t="s">
        <v>216</v>
      </c>
      <c r="U39" s="75" t="s">
        <v>217</v>
      </c>
      <c r="V39" s="44">
        <v>1</v>
      </c>
      <c r="W39" s="36">
        <f>201/272</f>
        <v>0.73897058823529416</v>
      </c>
      <c r="X39" s="36">
        <f t="shared" si="16"/>
        <v>0.73897058823529416</v>
      </c>
      <c r="Y39" s="18" t="s">
        <v>245</v>
      </c>
      <c r="Z39" s="18" t="s">
        <v>243</v>
      </c>
      <c r="AA39" s="34">
        <f t="shared" si="17"/>
        <v>1</v>
      </c>
      <c r="AB39" s="36">
        <f>303/359</f>
        <v>0.84401114206128136</v>
      </c>
      <c r="AC39" s="36">
        <f t="shared" si="13"/>
        <v>0.84401114206128136</v>
      </c>
      <c r="AD39" s="34" t="s">
        <v>276</v>
      </c>
      <c r="AE39" s="34" t="s">
        <v>277</v>
      </c>
      <c r="AF39" s="34">
        <f t="shared" ref="AF39" si="22">N39</f>
        <v>1</v>
      </c>
      <c r="AG39" s="35">
        <v>0.88</v>
      </c>
      <c r="AH39" s="36">
        <f t="shared" ref="AH39" si="23">IF(AG39/AF39&gt;100%,100%,AG39/AF39)</f>
        <v>0.88</v>
      </c>
      <c r="AI39" s="34" t="s">
        <v>303</v>
      </c>
      <c r="AJ39" s="34" t="s">
        <v>304</v>
      </c>
      <c r="AK39" s="34">
        <f t="shared" si="19"/>
        <v>1</v>
      </c>
      <c r="AL39" s="35">
        <f>154/193</f>
        <v>0.79792746113989632</v>
      </c>
      <c r="AM39" s="36">
        <f t="shared" si="14"/>
        <v>0.79792746113989632</v>
      </c>
      <c r="AN39" s="34" t="s">
        <v>347</v>
      </c>
      <c r="AO39" s="34" t="s">
        <v>348</v>
      </c>
      <c r="AP39" s="44">
        <f t="shared" si="20"/>
        <v>1</v>
      </c>
      <c r="AQ39" s="60">
        <f>AVERAGE(W39,AB39,AG39,AL39)</f>
        <v>0.81522729785911796</v>
      </c>
      <c r="AR39" s="36">
        <f t="shared" si="15"/>
        <v>0.81522729785911796</v>
      </c>
      <c r="AS39" s="18" t="s">
        <v>349</v>
      </c>
    </row>
    <row r="40" spans="1:45" s="5" customFormat="1" ht="15.75" x14ac:dyDescent="0.25">
      <c r="A40" s="6"/>
      <c r="B40" s="6"/>
      <c r="C40" s="6"/>
      <c r="D40" s="6"/>
      <c r="E40" s="7" t="s">
        <v>225</v>
      </c>
      <c r="F40" s="7"/>
      <c r="G40" s="7"/>
      <c r="H40" s="7"/>
      <c r="I40" s="7"/>
      <c r="J40" s="7"/>
      <c r="K40" s="7"/>
      <c r="L40" s="8"/>
      <c r="M40" s="8"/>
      <c r="N40" s="8"/>
      <c r="O40" s="8"/>
      <c r="P40" s="8"/>
      <c r="Q40" s="7"/>
      <c r="R40" s="6"/>
      <c r="S40" s="6"/>
      <c r="T40" s="6"/>
      <c r="U40" s="6"/>
      <c r="V40" s="57"/>
      <c r="W40" s="57"/>
      <c r="X40" s="64">
        <f>AVERAGE(X33:X39)*20%</f>
        <v>0.17522439148073024</v>
      </c>
      <c r="Y40" s="6"/>
      <c r="Z40" s="6"/>
      <c r="AA40" s="8"/>
      <c r="AB40" s="8"/>
      <c r="AC40" s="82">
        <f>AVERAGE(AC33:AC39)*20%</f>
        <v>0.18576044568245123</v>
      </c>
      <c r="AD40" s="6"/>
      <c r="AE40" s="6"/>
      <c r="AF40" s="8"/>
      <c r="AG40" s="8"/>
      <c r="AH40" s="79">
        <f>AVERAGE(AH33:AH39)*20%</f>
        <v>0.18685499999999999</v>
      </c>
      <c r="AI40" s="6"/>
      <c r="AJ40" s="6"/>
      <c r="AK40" s="8"/>
      <c r="AL40" s="8"/>
      <c r="AM40" s="82">
        <f>AVERAGE(AM33:AM39)*20%</f>
        <v>0.18655709844559587</v>
      </c>
      <c r="AN40" s="6"/>
      <c r="AO40" s="6"/>
      <c r="AP40" s="57"/>
      <c r="AQ40" s="57"/>
      <c r="AR40" s="64">
        <f>AVERAGE(AR33:AR39)*20%</f>
        <v>0.19017887517692722</v>
      </c>
      <c r="AS40" s="6"/>
    </row>
    <row r="41" spans="1:45" s="5" customFormat="1" ht="15.75" x14ac:dyDescent="0.25">
      <c r="A41" s="65"/>
      <c r="B41" s="65"/>
      <c r="C41" s="65"/>
      <c r="D41" s="65"/>
      <c r="E41" s="66" t="s">
        <v>226</v>
      </c>
      <c r="F41" s="65"/>
      <c r="G41" s="65"/>
      <c r="H41" s="65"/>
      <c r="I41" s="65"/>
      <c r="J41" s="65"/>
      <c r="K41" s="65"/>
      <c r="L41" s="67"/>
      <c r="M41" s="67"/>
      <c r="N41" s="67"/>
      <c r="O41" s="67"/>
      <c r="P41" s="67"/>
      <c r="Q41" s="65"/>
      <c r="R41" s="65"/>
      <c r="S41" s="65"/>
      <c r="T41" s="65"/>
      <c r="U41" s="65"/>
      <c r="V41" s="68"/>
      <c r="W41" s="68"/>
      <c r="X41" s="69">
        <f>X32+X40</f>
        <v>0.83420900686534571</v>
      </c>
      <c r="Y41" s="65"/>
      <c r="Z41" s="65"/>
      <c r="AA41" s="67"/>
      <c r="AB41" s="67"/>
      <c r="AC41" s="83">
        <f>AC32+AC40</f>
        <v>0.72924133457134011</v>
      </c>
      <c r="AD41" s="65"/>
      <c r="AE41" s="65"/>
      <c r="AF41" s="67"/>
      <c r="AG41" s="67"/>
      <c r="AH41" s="83">
        <f>AH32+AH40</f>
        <v>0.84038826703291136</v>
      </c>
      <c r="AI41" s="65"/>
      <c r="AJ41" s="65"/>
      <c r="AK41" s="67"/>
      <c r="AL41" s="67"/>
      <c r="AM41" s="83">
        <f>AM32+AM40</f>
        <v>0.86618708623558371</v>
      </c>
      <c r="AN41" s="65"/>
      <c r="AO41" s="65"/>
      <c r="AP41" s="68"/>
      <c r="AQ41" s="68"/>
      <c r="AR41" s="69">
        <f>AR32+AR40</f>
        <v>0.86557563043207109</v>
      </c>
      <c r="AS41" s="65"/>
    </row>
  </sheetData>
  <mergeCells count="20">
    <mergeCell ref="R12:U13"/>
    <mergeCell ref="F4:K4"/>
    <mergeCell ref="H5:K5"/>
    <mergeCell ref="H6:K6"/>
    <mergeCell ref="H7:K7"/>
    <mergeCell ref="H8:K8"/>
    <mergeCell ref="H10:K10"/>
    <mergeCell ref="A12:B13"/>
    <mergeCell ref="C12:C14"/>
    <mergeCell ref="A1:K1"/>
    <mergeCell ref="L1:P1"/>
    <mergeCell ref="D12:F13"/>
    <mergeCell ref="G12:Q13"/>
    <mergeCell ref="A2:K2"/>
    <mergeCell ref="H9:K9"/>
    <mergeCell ref="V12:Z13"/>
    <mergeCell ref="AA12:AE13"/>
    <mergeCell ref="AF12:AJ13"/>
    <mergeCell ref="AK12:AO13"/>
    <mergeCell ref="AP12:AS13"/>
  </mergeCells>
  <phoneticPr fontId="12" type="noConversion"/>
  <dataValidations count="1">
    <dataValidation allowBlank="1" showInputMessage="1" showErrorMessage="1" error="Escriba un texto " promptTitle="Cualquier contenido" sqref="F14 F3:F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F12:F13 F1 F15:F32 F42:F1048576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documentManagement/types"/>
    <ds:schemaRef ds:uri="http://schemas.microsoft.com/office/2006/metadata/properties"/>
    <ds:schemaRef ds:uri="http://www.w3.org/XML/1998/namespace"/>
    <ds:schemaRef ds:uri="4d1d2e24-7be0-47eb-a1db-99cc6d75caff"/>
    <ds:schemaRef ds:uri="http://purl.org/dc/elements/1.1/"/>
    <ds:schemaRef ds:uri="http://purl.org/dc/dcmitype/"/>
    <ds:schemaRef ds:uri="http://schemas.microsoft.com/office/infopath/2007/PartnerControls"/>
    <ds:schemaRef ds:uri="http://schemas.openxmlformats.org/package/2006/metadata/core-properties"/>
    <ds:schemaRef ds:uri="d6eaa91c-3afb-4015-aba1-5ff992c1a5ca"/>
    <ds:schemaRef ds:uri="http://purl.org/dc/te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2025-01-29T04:22:38Z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